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https://vmas.sharepoint.com/sites/GentnkPlast-AarhusUniversitetsHospital/Delte dokumenter/3. Tekster/TIl download på sitet/"/>
    </mc:Choice>
  </mc:AlternateContent>
  <xr:revisionPtr revIDLastSave="0" documentId="8_{BAA3779C-91E8-114E-AFA6-1FD443DF887C}" xr6:coauthVersionLast="45" xr6:coauthVersionMax="45" xr10:uidLastSave="{00000000-0000-0000-0000-000000000000}"/>
  <bookViews>
    <workbookView xWindow="2260" yWindow="460" windowWidth="28800" windowHeight="17540" tabRatio="409" activeTab="3" xr2:uid="{00000000-000D-0000-FFFF-FFFF00000000}"/>
  </bookViews>
  <sheets>
    <sheet name="Oplysninger" sheetId="1" r:id="rId1"/>
    <sheet name="Økonomisk overslag" sheetId="2" r:id="rId2"/>
    <sheet name="Miljøvurdering" sheetId="3" r:id="rId3"/>
    <sheet name="Miljø dat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4" l="1"/>
  <c r="K35" i="4"/>
  <c r="K36" i="4"/>
  <c r="K37" i="4"/>
  <c r="K38" i="4"/>
  <c r="K39" i="4"/>
  <c r="K40" i="4"/>
  <c r="K41" i="4"/>
  <c r="K42" i="4"/>
  <c r="K43" i="4"/>
  <c r="K44" i="4"/>
  <c r="K45" i="4"/>
  <c r="K46" i="4"/>
  <c r="K47" i="4"/>
  <c r="K48" i="4"/>
  <c r="K49" i="4"/>
  <c r="K33" i="4"/>
  <c r="D54" i="1"/>
  <c r="C27" i="2" s="1"/>
  <c r="C19" i="2"/>
  <c r="D15" i="3" l="1"/>
  <c r="E15" i="3" s="1"/>
  <c r="D14" i="3"/>
  <c r="E14" i="3" s="1"/>
  <c r="D13" i="3"/>
  <c r="E13" i="3" s="1"/>
  <c r="D12" i="3"/>
  <c r="E12" i="3" s="1"/>
  <c r="D11" i="3"/>
  <c r="E11" i="3" s="1"/>
  <c r="D10" i="3"/>
  <c r="E10" i="3" s="1"/>
  <c r="D65" i="1"/>
  <c r="B17" i="2"/>
  <c r="D63" i="1"/>
  <c r="C29" i="2" s="1"/>
  <c r="D51" i="1"/>
  <c r="D53" i="1"/>
  <c r="C26" i="2" s="1"/>
  <c r="D48" i="1"/>
  <c r="D46" i="1"/>
  <c r="D49" i="1" s="1"/>
  <c r="C21" i="2"/>
  <c r="C25" i="2" l="1"/>
  <c r="D39" i="1"/>
  <c r="D57" i="1"/>
  <c r="C28" i="2" s="1"/>
  <c r="D45" i="1"/>
  <c r="C24" i="2" s="1"/>
  <c r="C31" i="2" l="1"/>
</calcChain>
</file>

<file path=xl/sharedStrings.xml><?xml version="1.0" encoding="utf-8"?>
<sst xmlns="http://schemas.openxmlformats.org/spreadsheetml/2006/main" count="308" uniqueCount="185">
  <si>
    <t>Antal sæt  i opvaskemaskine</t>
  </si>
  <si>
    <t xml:space="preserve">Vask </t>
  </si>
  <si>
    <t>Enhed</t>
  </si>
  <si>
    <t>l</t>
  </si>
  <si>
    <t>ml</t>
  </si>
  <si>
    <t>Elementer der ikke er medregnet</t>
  </si>
  <si>
    <t>Intern kørsel (antaget at transporten til eksempelvis sterilcentral er kort)</t>
  </si>
  <si>
    <t>Økonomisk sammenligning</t>
  </si>
  <si>
    <t>Liter (blødgjort) vand pr. maskinvask</t>
  </si>
  <si>
    <t>Osmosevand pr. maskinvask</t>
  </si>
  <si>
    <t>ml detergent pr. maskinevask</t>
  </si>
  <si>
    <t>ml detergent pr. vasket sæt</t>
  </si>
  <si>
    <t>Elforbrug pr. vask</t>
  </si>
  <si>
    <t>Elforbrug pr. vasket sæt</t>
  </si>
  <si>
    <t>kWh</t>
  </si>
  <si>
    <t>Antal dele</t>
  </si>
  <si>
    <t>Pris for Osmosevand</t>
  </si>
  <si>
    <t>kr</t>
  </si>
  <si>
    <t>Produktion/indkøb</t>
  </si>
  <si>
    <t>Pris for forpakning</t>
  </si>
  <si>
    <t>Produkt:</t>
  </si>
  <si>
    <t>Håndteringstid pr. saks (klargøring, test, scanning, frigivelse, transporttid, ferie osv.)</t>
  </si>
  <si>
    <t>Økonomisk beregning</t>
  </si>
  <si>
    <t>Vand (blødgjort)</t>
  </si>
  <si>
    <t>Vand (osmose)</t>
  </si>
  <si>
    <t>Detergent</t>
  </si>
  <si>
    <t xml:space="preserve">Alle priser er angivet for brug af saks en gang. </t>
  </si>
  <si>
    <t>Indkøb</t>
  </si>
  <si>
    <t>Slibning</t>
  </si>
  <si>
    <t>Indpakning</t>
  </si>
  <si>
    <t>Antal gange det genbruges</t>
  </si>
  <si>
    <t>Pris vand</t>
  </si>
  <si>
    <t>timer</t>
  </si>
  <si>
    <t>Timeløn</t>
  </si>
  <si>
    <t>pris for detergent pr maskinevask</t>
  </si>
  <si>
    <t>Pris for detergent pr. vasket saks</t>
  </si>
  <si>
    <t>Pris for el</t>
  </si>
  <si>
    <t>Samlet pris pr. saks der bruges</t>
  </si>
  <si>
    <t xml:space="preserve">Nogen form for vask eller forvask på afdelinger. </t>
  </si>
  <si>
    <t>Flergangsinstrument</t>
  </si>
  <si>
    <t>Engangsinstrument</t>
  </si>
  <si>
    <t>kg</t>
  </si>
  <si>
    <t>Stål pr. saks</t>
  </si>
  <si>
    <t>stk</t>
  </si>
  <si>
    <t>Stål pr. gang saksen bruges</t>
  </si>
  <si>
    <t>Bortskaffelse</t>
  </si>
  <si>
    <t>Forbrænding som klinisk risikoaffald</t>
  </si>
  <si>
    <t xml:space="preserve">Produktion/indkøb </t>
  </si>
  <si>
    <t xml:space="preserve">Overslag </t>
  </si>
  <si>
    <t>http://www.aarhusvand.dk/privat/priser/</t>
  </si>
  <si>
    <t xml:space="preserve">sygeplejesaks standard lige stump/spids </t>
  </si>
  <si>
    <t>Beløb/værdi</t>
  </si>
  <si>
    <t>Kilde</t>
  </si>
  <si>
    <t>Note</t>
  </si>
  <si>
    <t>Beregning</t>
  </si>
  <si>
    <t>Osmosevand pr. vasket saks</t>
  </si>
  <si>
    <t>Liter (blødgjort) vand pr. vasket saks</t>
  </si>
  <si>
    <t>Quantity view</t>
  </si>
  <si>
    <t>Hovedplan</t>
  </si>
  <si>
    <t>saks produktion og bortskaf</t>
  </si>
  <si>
    <t>Quantities</t>
  </si>
  <si>
    <t>Environmental quantities</t>
  </si>
  <si>
    <t>Impacts ILCD/PEF recommendation</t>
  </si>
  <si>
    <t>kr.</t>
  </si>
  <si>
    <t xml:space="preserve">kr. </t>
  </si>
  <si>
    <t>Vedligeholdelse</t>
  </si>
  <si>
    <t>Acidification midpoint (v1.06) [Mole of H+ eq.]</t>
  </si>
  <si>
    <t>Climate change midpoint, excl biogenic carbon (v1.06) [kg CO2-Equiv.]</t>
  </si>
  <si>
    <t>Climate change midpoint, incl biogenic carbon (v1.06) [kg CO2-Equiv.]</t>
  </si>
  <si>
    <t>Ecotoxicity freshwater midpoint (v1.06) [CTUe]</t>
  </si>
  <si>
    <t>Eutrophication freshwater midpoint (v1.06) [kg P eq]</t>
  </si>
  <si>
    <t>Eutrophication marine midpoint (v1.06) [kg N-Equiv.]</t>
  </si>
  <si>
    <t>Eutrophication terrestrial midpoint (v1.06) [Mole of N eq.]</t>
  </si>
  <si>
    <t>Human toxicity midpoint, cancer effects (v1.06) [CTUh]</t>
  </si>
  <si>
    <t>Human toxicity midpoint, non-cancer effects (v1.06) [CTUh]</t>
  </si>
  <si>
    <t>Ionizing radiation midpoint, human health (v1.06) [kBq U235 eq]</t>
  </si>
  <si>
    <t>Ozone depletion midpoint (v1.06) [kg CFC-11 eq]</t>
  </si>
  <si>
    <t>Particulate matter/Respiratory inorganics midpoint (v1.06) [kg PM2,5-Equiv.]</t>
  </si>
  <si>
    <t>Photochemical ozone formation midpoint, human health (v1.06) [kg NMVOC]</t>
  </si>
  <si>
    <t>Resource depletion water, midpoint (v1.06) [m³ eq.]</t>
  </si>
  <si>
    <t>Resource depletion, mineral, fossils and renewables, midpoint (v1.06) [kg Sb-Equiv.]</t>
  </si>
  <si>
    <t>DE: Steel cast part alloyed (automotive) ts &lt;p-agg&gt;</t>
  </si>
  <si>
    <t>DK: Electricity grid mix ts</t>
  </si>
  <si>
    <t>EU-27: Diesel mix at refinery ts</t>
  </si>
  <si>
    <t>EU-27: Electricity grid mix ts</t>
  </si>
  <si>
    <t>EU-27: Heavy fuel oil at refinery (1.0wt.% S) ts</t>
  </si>
  <si>
    <t>EU-27: Lubricants at refinery ts</t>
  </si>
  <si>
    <t>EU-27: Process water ts</t>
  </si>
  <si>
    <t>EU-27: Thermal energy from natural gas ts</t>
  </si>
  <si>
    <t>EU-27: Water (deionised, Copy) ts</t>
  </si>
  <si>
    <t>GLO: Bulk commodity carrier ts &lt;u-so&gt;</t>
  </si>
  <si>
    <t>GLO: Compressed air 7 bar (high power consumption) ts &lt;u-so&gt;</t>
  </si>
  <si>
    <t>GLO: Detergent (fatty acid sulphonate derivate) ts</t>
  </si>
  <si>
    <t>GLO: Steel sheet stamping and bending (5% loss) ts &lt;u-so&gt;</t>
  </si>
  <si>
    <t>GLO: Truck ts &lt;u-so&gt;</t>
  </si>
  <si>
    <t>Pakket saks &lt;u-so&gt;</t>
  </si>
  <si>
    <t>RER: Stainless steel white hot rolled coil (430) Eurofer</t>
  </si>
  <si>
    <t>US: Polyethylene film (LDPE/PE-LD) ts</t>
  </si>
  <si>
    <t>Vask &lt;u-so&gt;</t>
  </si>
  <si>
    <t>88Turbo</t>
  </si>
  <si>
    <t>Antal sæt  i maskine</t>
  </si>
  <si>
    <t>Elforbrug pr. kørsel</t>
  </si>
  <si>
    <t>Elforbrug pr. saks</t>
  </si>
  <si>
    <t>kWh/saks</t>
  </si>
  <si>
    <t>kWh/kørsel</t>
  </si>
  <si>
    <t>HS6617 maskine fra Gettinge</t>
  </si>
  <si>
    <t>Pris for elforbrug vask</t>
  </si>
  <si>
    <t>Liter (blødgjort) vand pr. kørsel</t>
  </si>
  <si>
    <t>Liter (blødgjort) vand pr. saks</t>
  </si>
  <si>
    <t>Autoclave &lt;u-so&gt;</t>
  </si>
  <si>
    <t>EU-27: Municipal waste water treatment (mix) ts</t>
  </si>
  <si>
    <t>EU-27: Waste incineration of glass/inert material ELCD/CEWEP</t>
  </si>
  <si>
    <t>EU-27: Waste incineration of plastics (PE, PP, PS, PB) ELCD/CEWEP</t>
  </si>
  <si>
    <t>Forbrænding &lt;u-so&gt;</t>
  </si>
  <si>
    <t>RER: Stainless steel flat product (430) - value of scrap Eurofer</t>
  </si>
  <si>
    <t>Primary energy</t>
  </si>
  <si>
    <t>Primary energy demand from ren. and non ren. resources (net cal. value) [MJ]</t>
  </si>
  <si>
    <t>vaskog autoclave</t>
  </si>
  <si>
    <t>Flergangssaks</t>
  </si>
  <si>
    <t>Engangssaks</t>
  </si>
  <si>
    <t>&lt;---?</t>
  </si>
  <si>
    <t>Klimaforandringer</t>
  </si>
  <si>
    <t>kg CO2</t>
  </si>
  <si>
    <t>Næringssaltbelastning vand</t>
  </si>
  <si>
    <t>Næringssaltbelastning havvand</t>
  </si>
  <si>
    <t>Ressourceforbrug vand</t>
  </si>
  <si>
    <t xml:space="preserve">Ressourceforbrug mineraler, fossiler og fornybare </t>
  </si>
  <si>
    <t>Primær energiforbrug (fornybare og ikke-fornybare)</t>
  </si>
  <si>
    <t>kg P</t>
  </si>
  <si>
    <t>kg N</t>
  </si>
  <si>
    <t>m3</t>
  </si>
  <si>
    <t>kg Sb</t>
  </si>
  <si>
    <t>MJ</t>
  </si>
  <si>
    <t>Miljøvurdering</t>
  </si>
  <si>
    <t>LCA-screening</t>
  </si>
  <si>
    <t>Sammenligning</t>
  </si>
  <si>
    <t>Resultaternes følsomhed overfor usikkerheder</t>
  </si>
  <si>
    <t xml:space="preserve">Hvis der kun vaskes og autoclaveres henholdsvis 225 sakse og 180 sakse af gangen (det halve af hvad der oprindeligt er beregnet på), så er konklusionen den samme til fordel for flergangsinstrumenter. Men hvis vaske og autoclaveringsprocesserne indeholder færre produkter end dette så begynder miljøfordelen af ryge. Køres der derfor med 1/3 fyldte maskiner når der vaskes af, så ryger den miljømæssige fordel ved at genbruge saksene.  </t>
  </si>
  <si>
    <t>Konklusion</t>
  </si>
  <si>
    <t xml:space="preserve">Er tiden der bruges på håndtering i sterilcentralen 40% længere så kommer den samlede pris pr. brugsgang op på 10,4 og derved det samme som køb af engangssakse.  </t>
  </si>
  <si>
    <t xml:space="preserve">Genbruges saksene kun 6 gange i stedet for 13 gange, så er prisen også 10,4 og derved det samme som køb af engangssakse.  </t>
  </si>
  <si>
    <t>Sterilisering og klargøring pris</t>
  </si>
  <si>
    <t>9,9 - 11,7</t>
  </si>
  <si>
    <t>Beløb/ værdi</t>
  </si>
  <si>
    <t>"Slag på tasken"</t>
  </si>
  <si>
    <t>De fulde resultater kan ses på næste side.</t>
  </si>
  <si>
    <t xml:space="preserve">Hvis saksene kun genbruges bare en enkelt gang er konklusionen stadig den samme; at det er mindre miljøbelastende at bruge genbrugssakse. Så længe maskinerne fyldes helt op.  </t>
  </si>
  <si>
    <t>Klimaforandringer kg CO2</t>
  </si>
  <si>
    <t>Næringssaltbelastning vand kg P</t>
  </si>
  <si>
    <t>Næringssaltbelastning havvand kg N</t>
  </si>
  <si>
    <t>Ressourceforbrug vand m3</t>
  </si>
  <si>
    <t xml:space="preserve">Ressourceforbrug mineraler, fossiler og fornybare kg Sb </t>
  </si>
  <si>
    <t>Primær energiforbrug (fornybare og ikke-fornybare) MJ</t>
  </si>
  <si>
    <t>stk.</t>
  </si>
  <si>
    <t>kr./stk.</t>
  </si>
  <si>
    <t>Stk.</t>
  </si>
  <si>
    <t>kr./l</t>
  </si>
  <si>
    <t>kr. / vask</t>
  </si>
  <si>
    <t>kr./saks</t>
  </si>
  <si>
    <t>kr./time</t>
  </si>
  <si>
    <t>kr./kWh</t>
  </si>
  <si>
    <t>Autoklave</t>
  </si>
  <si>
    <t>Elementer der er ens for flergang og engangsprodukter og derfor miljømæssigt/økonomisk går ud med hinanden</t>
  </si>
  <si>
    <t>Oplysninger til brug ved LCA-screening og økonomisk overslag</t>
  </si>
  <si>
    <t>Pris for håndtering (klargøring, test, scanning, frigivelse, transporttid, ferie osv.)</t>
  </si>
  <si>
    <t>Pris elforbrug autoklave</t>
  </si>
  <si>
    <t xml:space="preserve">Forskellen på priserne på brug af engangs - og flergangssakse er ikke stor og givet diverse usikkerheder omkring beregningsgrundlaget, så kan der ikke gives nogle endelig  konklusion på hvilken løsning der er billigst. Konklusionen må være at det ligger prismæssigt i samme størrelsesorden, om der benyttes engangs eller flergangsinstrumenter. </t>
  </si>
  <si>
    <t xml:space="preserve">Der ligger stor usikkerhed og betydning i opgørelsen af tid brugt pr. saks i sterilcentralen. Denne tidsangivelse vil alternativt kunne beregnes ved at se på sterilcentralen (og evt. andre medarbejderes) samlede årsværk og dividerer med antallet af produkter der kører gennem centralen årligt. </t>
  </si>
  <si>
    <t>Miljøpåvirkningskategori</t>
  </si>
  <si>
    <t xml:space="preserve">Engangssaks er beregnet som en 40grams saks af virgint 430 rustfrit stål. Råvareudvinding, produktion, transport og bortskaffelse som klinisk risikoaffald er medregnet. Der er medregnet en HDPE pakningspose á 5 gram. </t>
  </si>
  <si>
    <t xml:space="preserve">Flergangssaks er beregnet ligesom en engangssaks. Dog er der kun medregnet 1/13 af miljøbelastningen, da den genbruges 13 gange og miljøbelastningen fra produktionen derfor kan "deles ud" på de 13 anvendelsesgange. Hertil er medregnet en indpakningspose, vask og autoklavering af saksen med det tilhørende vand, sæbe og strømforbrug. </t>
  </si>
  <si>
    <r>
      <t xml:space="preserve">I og med at en vaskeproces og autoklaveringsproces for en saks deles med henholdsvis 450 og 360 andre produkter, så udgør disse processer en ubetydelig del af den samlede miljøbelastning. Det er derfor meget mindre miljøbelastende at genbruge sakse frem for, at benytte sakse der bortskaffes efter en gangs brug. Denne konklusion gør sig gældende på 5 ud af 6 udvalgte miljømæssige påvirkningskategorier (15 ud af 16 påvirkningskategorier samlet set). På grund af vandforbruget og den spildevandsrensning der er ved vaskeprocessen, så er miljøbelastningen ved flergangsbrug indenfor påvirkningskategorien næringssaltbelastning af ferskvand højere end ved brug af en engangssaks. Der er dog stor usikkerhed ved denne påvirkningskategori da det specifikke indhold af detergenten og vandrenseprocessen ikke er kendt. På to påvirkningskategorier hvor der oftest er fokus, </t>
    </r>
    <r>
      <rPr>
        <i/>
        <sz val="11"/>
        <color theme="1"/>
        <rFont val="Calibri"/>
        <family val="2"/>
        <scheme val="minor"/>
      </rPr>
      <t>klimaforandringer</t>
    </r>
    <r>
      <rPr>
        <sz val="11"/>
        <color theme="1"/>
        <rFont val="Calibri"/>
        <family val="2"/>
        <scheme val="minor"/>
      </rPr>
      <t xml:space="preserve"> og </t>
    </r>
    <r>
      <rPr>
        <i/>
        <sz val="11"/>
        <color theme="1"/>
        <rFont val="Calibri"/>
        <family val="2"/>
        <scheme val="minor"/>
      </rPr>
      <t>energiforbrug</t>
    </r>
    <r>
      <rPr>
        <sz val="11"/>
        <color theme="1"/>
        <rFont val="Calibri"/>
        <family val="2"/>
        <scheme val="minor"/>
      </rPr>
      <t xml:space="preserve"> er engangssaksen henholdsvis 7 og 5 gange mere miljøbelastende.  
Der er så stor magen at man godt, selv med de mange usikkerheder der er i beregningsgrundlaget taget i betragtning, kan konkluderer at flergangssakse er at foretrække rent miljømæssigt. </t>
    </r>
  </si>
  <si>
    <t xml:space="preserve">Der er ikke regnet omkostninger ifm. intern transport (portør), da det må formodes at være lige stor for engangs- og flergangssakse. </t>
  </si>
  <si>
    <t>Bør specificeres</t>
  </si>
  <si>
    <t>Undersøgelse af saks</t>
  </si>
  <si>
    <t xml:space="preserve">Resultat indenfor udvalgte særligt relevante påvirkningskategorier </t>
  </si>
  <si>
    <t>Screenshot af LCA-screenings model</t>
  </si>
  <si>
    <t>Output fra LCA-software GaBi</t>
  </si>
  <si>
    <t>Saks 14,15cm spids / stump</t>
  </si>
  <si>
    <t>Sutursaks med hak Varenr. Xxxxxxx</t>
  </si>
  <si>
    <t>Alternativ: sygeplejesaks</t>
  </si>
  <si>
    <t>4kW og 1700l/time  2 alm. liter giver 1 liter osmosevand</t>
  </si>
  <si>
    <t>Indkøb: XX saks 14,15cm spids / stump</t>
  </si>
  <si>
    <t>Indkøb: YY, sygeplejesaks</t>
  </si>
  <si>
    <t xml:space="preserve">Der er givet to pris eksempler på sammenlignelige sygeplejeskesakse. Begge priser er inklusiv steril indpakning.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</si>
</sst>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
    <numFmt numFmtId="166" formatCode="0.00000"/>
    <numFmt numFmtId="167" formatCode="0.000000"/>
    <numFmt numFmtId="168" formatCode="0.0000000"/>
    <numFmt numFmtId="169" formatCode="0.00000000"/>
    <numFmt numFmtId="170" formatCode="0.0"/>
  </numFmts>
  <fonts count="14"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20"/>
      <color theme="1"/>
      <name val="Calibri"/>
      <family val="2"/>
      <scheme val="minor"/>
    </font>
    <font>
      <sz val="11"/>
      <name val="Calibri"/>
      <family val="2"/>
      <scheme val="minor"/>
    </font>
    <font>
      <sz val="10"/>
      <color theme="1"/>
      <name val="Verdana"/>
      <family val="2"/>
    </font>
    <font>
      <sz val="11"/>
      <color rgb="FF006100"/>
      <name val="Calibri"/>
      <family val="2"/>
      <scheme val="minor"/>
    </font>
    <font>
      <u/>
      <sz val="11"/>
      <color theme="10"/>
      <name val="Calibri"/>
      <family val="2"/>
      <scheme val="minor"/>
    </font>
    <font>
      <sz val="10"/>
      <color theme="1"/>
      <name val="Tahoma"/>
      <family val="2"/>
    </font>
    <font>
      <b/>
      <sz val="11"/>
      <name val="Calibri"/>
      <family val="2"/>
      <scheme val="minor"/>
    </font>
    <font>
      <u/>
      <sz val="8"/>
      <color theme="10"/>
      <name val="Calibri"/>
      <family val="2"/>
      <scheme val="minor"/>
    </font>
    <font>
      <sz val="12"/>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0" fontId="7" fillId="2" borderId="0" applyNumberFormat="0" applyBorder="0" applyAlignment="0" applyProtection="0"/>
    <xf numFmtId="0" fontId="8" fillId="0" borderId="0" applyNumberFormat="0" applyFill="0" applyBorder="0" applyAlignment="0" applyProtection="0"/>
  </cellStyleXfs>
  <cellXfs count="64">
    <xf numFmtId="0" fontId="0" fillId="0" borderId="0" xfId="0"/>
    <xf numFmtId="0" fontId="1" fillId="0" borderId="0" xfId="0" applyFont="1"/>
    <xf numFmtId="0" fontId="0" fillId="0" borderId="0" xfId="0" applyAlignment="1">
      <alignment wrapText="1"/>
    </xf>
    <xf numFmtId="11" fontId="0" fillId="0" borderId="0" xfId="0" applyNumberFormat="1"/>
    <xf numFmtId="0" fontId="0" fillId="3" borderId="0" xfId="0" applyFill="1"/>
    <xf numFmtId="0" fontId="7" fillId="2" borderId="0" xfId="1"/>
    <xf numFmtId="11" fontId="7" fillId="2" borderId="0" xfId="1" applyNumberFormat="1"/>
    <xf numFmtId="0" fontId="0" fillId="0" borderId="1" xfId="0" applyBorder="1"/>
    <xf numFmtId="0" fontId="10" fillId="0" borderId="0" xfId="0" applyFont="1"/>
    <xf numFmtId="0" fontId="1" fillId="0" borderId="1" xfId="0" applyFont="1" applyBorder="1"/>
    <xf numFmtId="0" fontId="0" fillId="3" borderId="0" xfId="0" applyFill="1" applyAlignment="1">
      <alignment wrapText="1"/>
    </xf>
    <xf numFmtId="0" fontId="4" fillId="3" borderId="0" xfId="0" applyFont="1" applyFill="1" applyAlignment="1">
      <alignment wrapText="1"/>
    </xf>
    <xf numFmtId="0" fontId="1" fillId="3" borderId="0" xfId="0" applyFont="1" applyFill="1" applyAlignment="1">
      <alignment wrapText="1"/>
    </xf>
    <xf numFmtId="0" fontId="4" fillId="3" borderId="0" xfId="0" applyFont="1" applyFill="1"/>
    <xf numFmtId="0" fontId="1" fillId="3" borderId="0" xfId="0" applyFont="1" applyFill="1"/>
    <xf numFmtId="0" fontId="0" fillId="3" borderId="0" xfId="0" applyFont="1" applyFill="1" applyAlignment="1">
      <alignment wrapText="1"/>
    </xf>
    <xf numFmtId="0" fontId="1" fillId="3" borderId="0" xfId="0" applyFont="1" applyFill="1" applyAlignment="1">
      <alignment horizontal="left"/>
    </xf>
    <xf numFmtId="0" fontId="0" fillId="3" borderId="1" xfId="0" applyFill="1" applyBorder="1" applyAlignment="1">
      <alignment wrapText="1"/>
    </xf>
    <xf numFmtId="0" fontId="0" fillId="3" borderId="1" xfId="0" applyFill="1" applyBorder="1"/>
    <xf numFmtId="0" fontId="1" fillId="3" borderId="1" xfId="0" applyFont="1" applyFill="1" applyBorder="1" applyAlignment="1">
      <alignment wrapText="1"/>
    </xf>
    <xf numFmtId="0" fontId="1" fillId="3" borderId="1" xfId="0" applyFont="1" applyFill="1" applyBorder="1"/>
    <xf numFmtId="0" fontId="0" fillId="0" borderId="1" xfId="0" applyBorder="1" applyAlignment="1">
      <alignment wrapText="1"/>
    </xf>
    <xf numFmtId="0" fontId="5" fillId="0" borderId="1" xfId="0" applyFont="1" applyBorder="1" applyAlignment="1">
      <alignment wrapText="1"/>
    </xf>
    <xf numFmtId="0" fontId="1" fillId="0" borderId="1" xfId="0" applyFont="1" applyBorder="1" applyAlignment="1">
      <alignment wrapText="1"/>
    </xf>
    <xf numFmtId="0" fontId="5" fillId="0" borderId="1" xfId="0" applyFont="1" applyBorder="1"/>
    <xf numFmtId="0" fontId="9" fillId="0" borderId="1" xfId="0" applyFont="1" applyBorder="1" applyAlignment="1">
      <alignment wrapText="1"/>
    </xf>
    <xf numFmtId="2" fontId="0" fillId="0" borderId="1" xfId="0" applyNumberFormat="1" applyBorder="1" applyAlignment="1">
      <alignment wrapText="1"/>
    </xf>
    <xf numFmtId="0" fontId="11" fillId="0" borderId="1" xfId="2" applyFont="1" applyBorder="1" applyAlignment="1">
      <alignment wrapText="1"/>
    </xf>
    <xf numFmtId="165" fontId="0" fillId="0" borderId="1" xfId="0" applyNumberFormat="1" applyBorder="1" applyAlignment="1">
      <alignment wrapText="1"/>
    </xf>
    <xf numFmtId="1" fontId="6" fillId="0" borderId="1" xfId="0" applyNumberFormat="1" applyFont="1" applyBorder="1" applyAlignment="1">
      <alignment wrapText="1"/>
    </xf>
    <xf numFmtId="0" fontId="5" fillId="0" borderId="1" xfId="0" applyNumberFormat="1" applyFont="1" applyBorder="1" applyAlignment="1">
      <alignment wrapText="1"/>
    </xf>
    <xf numFmtId="0" fontId="3" fillId="0" borderId="1" xfId="0" applyFont="1" applyBorder="1" applyAlignment="1">
      <alignment wrapText="1"/>
    </xf>
    <xf numFmtId="0" fontId="0" fillId="3" borderId="2" xfId="0" applyFill="1" applyBorder="1"/>
    <xf numFmtId="0" fontId="1" fillId="3" borderId="2" xfId="0" applyFont="1" applyFill="1" applyBorder="1" applyAlignment="1">
      <alignment vertical="center" wrapText="1"/>
    </xf>
    <xf numFmtId="0" fontId="2" fillId="3" borderId="0" xfId="0" applyFont="1" applyFill="1"/>
    <xf numFmtId="0" fontId="0" fillId="3" borderId="0" xfId="0" applyFont="1" applyFill="1" applyAlignment="1">
      <alignment vertical="top"/>
    </xf>
    <xf numFmtId="170" fontId="0" fillId="3" borderId="1" xfId="0" applyNumberFormat="1" applyFill="1" applyBorder="1"/>
    <xf numFmtId="0" fontId="0" fillId="3" borderId="1" xfId="0" applyFont="1" applyFill="1" applyBorder="1"/>
    <xf numFmtId="0" fontId="0" fillId="3" borderId="1" xfId="0" applyNumberFormat="1" applyFill="1" applyBorder="1"/>
    <xf numFmtId="165" fontId="0" fillId="3" borderId="1" xfId="0" applyNumberFormat="1" applyFill="1" applyBorder="1"/>
    <xf numFmtId="164" fontId="0" fillId="3" borderId="1" xfId="0" applyNumberFormat="1" applyFill="1" applyBorder="1"/>
    <xf numFmtId="2" fontId="0" fillId="3" borderId="1" xfId="0" applyNumberFormat="1" applyFill="1" applyBorder="1"/>
    <xf numFmtId="0" fontId="10" fillId="3" borderId="1" xfId="0" applyFont="1" applyFill="1" applyBorder="1"/>
    <xf numFmtId="170" fontId="10" fillId="3" borderId="1" xfId="0" applyNumberFormat="1" applyFont="1" applyFill="1" applyBorder="1"/>
    <xf numFmtId="0" fontId="12" fillId="3" borderId="0" xfId="0" applyFont="1" applyFill="1"/>
    <xf numFmtId="0" fontId="0" fillId="3" borderId="0" xfId="0" applyFill="1" applyBorder="1"/>
    <xf numFmtId="11" fontId="1" fillId="3" borderId="1" xfId="0" applyNumberFormat="1" applyFont="1" applyFill="1" applyBorder="1"/>
    <xf numFmtId="2" fontId="0" fillId="3" borderId="1" xfId="0" applyNumberFormat="1" applyFill="1" applyBorder="1" applyAlignment="1">
      <alignment horizontal="center"/>
    </xf>
    <xf numFmtId="165" fontId="0" fillId="3" borderId="1" xfId="0" applyNumberFormat="1" applyFill="1" applyBorder="1" applyAlignment="1">
      <alignment horizontal="center"/>
    </xf>
    <xf numFmtId="170" fontId="0" fillId="3" borderId="0" xfId="0" applyNumberFormat="1" applyFill="1" applyBorder="1" applyAlignment="1">
      <alignment horizontal="center"/>
    </xf>
    <xf numFmtId="169" fontId="0" fillId="3" borderId="1" xfId="0" applyNumberFormat="1" applyFill="1" applyBorder="1" applyAlignment="1">
      <alignment horizontal="center"/>
    </xf>
    <xf numFmtId="168" fontId="0" fillId="3" borderId="1" xfId="0" applyNumberFormat="1" applyFill="1" applyBorder="1" applyAlignment="1">
      <alignment horizontal="center"/>
    </xf>
    <xf numFmtId="167" fontId="0" fillId="3" borderId="1" xfId="0" applyNumberFormat="1" applyFill="1" applyBorder="1" applyAlignment="1">
      <alignment horizontal="center"/>
    </xf>
    <xf numFmtId="166" fontId="0" fillId="3" borderId="1" xfId="0" applyNumberFormat="1" applyFill="1" applyBorder="1" applyAlignment="1">
      <alignment horizontal="center"/>
    </xf>
    <xf numFmtId="170" fontId="0" fillId="3" borderId="1" xfId="0" applyNumberFormat="1" applyFill="1" applyBorder="1" applyAlignment="1">
      <alignment horizontal="center"/>
    </xf>
    <xf numFmtId="11" fontId="0" fillId="3" borderId="0" xfId="0" applyNumberFormat="1" applyFill="1"/>
    <xf numFmtId="170" fontId="0" fillId="3" borderId="0" xfId="0" applyNumberFormat="1" applyFill="1" applyAlignment="1">
      <alignment horizontal="center"/>
    </xf>
    <xf numFmtId="2" fontId="0" fillId="3" borderId="0" xfId="0" applyNumberFormat="1" applyFill="1" applyAlignment="1">
      <alignment horizontal="center"/>
    </xf>
    <xf numFmtId="1" fontId="0" fillId="3" borderId="0" xfId="0" applyNumberFormat="1" applyFill="1" applyBorder="1" applyAlignment="1">
      <alignment horizontal="center"/>
    </xf>
    <xf numFmtId="0" fontId="0" fillId="3" borderId="0" xfId="0" applyFill="1" applyAlignment="1">
      <alignment horizontal="left"/>
    </xf>
    <xf numFmtId="0" fontId="0" fillId="0" borderId="1" xfId="0" applyBorder="1" applyAlignment="1">
      <alignment horizontal="left" wrapText="1"/>
    </xf>
    <xf numFmtId="0" fontId="1" fillId="3" borderId="0" xfId="0" applyFont="1" applyFill="1" applyAlignment="1">
      <alignment horizontal="left" wrapText="1"/>
    </xf>
    <xf numFmtId="0" fontId="0" fillId="3" borderId="0" xfId="0" applyFill="1" applyAlignment="1">
      <alignment horizontal="left" wrapText="1"/>
    </xf>
    <xf numFmtId="0" fontId="0" fillId="3" borderId="0" xfId="0" applyFill="1" applyAlignment="1">
      <alignment horizontal="left" vertical="top" wrapText="1"/>
    </xf>
  </cellXfs>
  <cellStyles count="3">
    <cellStyle name="God" xfId="1" builtinId="26"/>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Miljøvurdering!$D$8:$D$9</c:f>
              <c:strCache>
                <c:ptCount val="2"/>
                <c:pt idx="0">
                  <c:v>Engangssaks</c:v>
                </c:pt>
              </c:strCache>
            </c:strRef>
          </c:tx>
          <c:spPr>
            <a:solidFill>
              <a:srgbClr val="A50021"/>
            </a:solidFill>
            <a:ln>
              <a:noFill/>
            </a:ln>
            <a:effectLst/>
          </c:spPr>
          <c:invertIfNegative val="0"/>
          <c:cat>
            <c:strRef>
              <c:f>Miljøvurdering!$B$67:$B$72</c:f>
              <c:strCache>
                <c:ptCount val="6"/>
                <c:pt idx="0">
                  <c:v>Klimaforandringer kg CO2</c:v>
                </c:pt>
                <c:pt idx="1">
                  <c:v>Næringssaltbelastning vand kg P</c:v>
                </c:pt>
                <c:pt idx="2">
                  <c:v>Næringssaltbelastning havvand kg N</c:v>
                </c:pt>
                <c:pt idx="3">
                  <c:v>Ressourceforbrug vand m3</c:v>
                </c:pt>
                <c:pt idx="4">
                  <c:v>Ressourceforbrug mineraler, fossiler og fornybare kg Sb </c:v>
                </c:pt>
                <c:pt idx="5">
                  <c:v>Primær energiforbrug (fornybare og ikke-fornybare) MJ</c:v>
                </c:pt>
              </c:strCache>
            </c:strRef>
          </c:cat>
          <c:val>
            <c:numRef>
              <c:f>Miljøvurdering!$D$10:$D$15</c:f>
              <c:numCache>
                <c:formatCode>0.00000000</c:formatCode>
                <c:ptCount val="6"/>
                <c:pt idx="0" formatCode="0.00">
                  <c:v>0.20662039969929499</c:v>
                </c:pt>
                <c:pt idx="1">
                  <c:v>1.65141354939168E-7</c:v>
                </c:pt>
                <c:pt idx="2" formatCode="0.000000">
                  <c:v>1.28742338170705E-5</c:v>
                </c:pt>
                <c:pt idx="3" formatCode="0.00000">
                  <c:v>7.79302207611889E-4</c:v>
                </c:pt>
                <c:pt idx="4" formatCode="0.0000000">
                  <c:v>2.5798268046254001E-6</c:v>
                </c:pt>
                <c:pt idx="5" formatCode="0.0">
                  <c:v>3.26958173913745</c:v>
                </c:pt>
              </c:numCache>
            </c:numRef>
          </c:val>
          <c:extLst>
            <c:ext xmlns:c16="http://schemas.microsoft.com/office/drawing/2014/chart" uri="{C3380CC4-5D6E-409C-BE32-E72D297353CC}">
              <c16:uniqueId val="{00000000-BDC4-49D8-B357-B6023BDB7F4F}"/>
            </c:ext>
          </c:extLst>
        </c:ser>
        <c:ser>
          <c:idx val="1"/>
          <c:order val="1"/>
          <c:tx>
            <c:strRef>
              <c:f>Miljøvurdering!$E$8:$E$9</c:f>
              <c:strCache>
                <c:ptCount val="2"/>
                <c:pt idx="0">
                  <c:v>Flergangssaks</c:v>
                </c:pt>
              </c:strCache>
            </c:strRef>
          </c:tx>
          <c:spPr>
            <a:solidFill>
              <a:srgbClr val="002060"/>
            </a:solidFill>
            <a:ln>
              <a:noFill/>
            </a:ln>
            <a:effectLst/>
          </c:spPr>
          <c:invertIfNegative val="0"/>
          <c:cat>
            <c:strRef>
              <c:f>Miljøvurdering!$B$67:$B$72</c:f>
              <c:strCache>
                <c:ptCount val="6"/>
                <c:pt idx="0">
                  <c:v>Klimaforandringer kg CO2</c:v>
                </c:pt>
                <c:pt idx="1">
                  <c:v>Næringssaltbelastning vand kg P</c:v>
                </c:pt>
                <c:pt idx="2">
                  <c:v>Næringssaltbelastning havvand kg N</c:v>
                </c:pt>
                <c:pt idx="3">
                  <c:v>Ressourceforbrug vand m3</c:v>
                </c:pt>
                <c:pt idx="4">
                  <c:v>Ressourceforbrug mineraler, fossiler og fornybare kg Sb </c:v>
                </c:pt>
                <c:pt idx="5">
                  <c:v>Primær energiforbrug (fornybare og ikke-fornybare) MJ</c:v>
                </c:pt>
              </c:strCache>
            </c:strRef>
          </c:cat>
          <c:val>
            <c:numRef>
              <c:f>Miljøvurdering!$E$10:$E$15</c:f>
              <c:numCache>
                <c:formatCode>0.0000000</c:formatCode>
                <c:ptCount val="6"/>
                <c:pt idx="0" formatCode="0.000">
                  <c:v>2.9305766152095569E-2</c:v>
                </c:pt>
                <c:pt idx="1">
                  <c:v>1.4197793150715448E-6</c:v>
                </c:pt>
                <c:pt idx="2">
                  <c:v>7.5969887080949528E-6</c:v>
                </c:pt>
                <c:pt idx="3" formatCode="0.00000">
                  <c:v>3.4379695983525495E-4</c:v>
                </c:pt>
                <c:pt idx="4">
                  <c:v>1.868487607177698E-7</c:v>
                </c:pt>
                <c:pt idx="5" formatCode="0.00">
                  <c:v>0.72061704464215315</c:v>
                </c:pt>
              </c:numCache>
            </c:numRef>
          </c:val>
          <c:extLst>
            <c:ext xmlns:c16="http://schemas.microsoft.com/office/drawing/2014/chart" uri="{C3380CC4-5D6E-409C-BE32-E72D297353CC}">
              <c16:uniqueId val="{00000001-BDC4-49D8-B357-B6023BDB7F4F}"/>
            </c:ext>
          </c:extLst>
        </c:ser>
        <c:dLbls>
          <c:showLegendKey val="0"/>
          <c:showVal val="0"/>
          <c:showCatName val="0"/>
          <c:showSerName val="0"/>
          <c:showPercent val="0"/>
          <c:showBubbleSize val="0"/>
        </c:dLbls>
        <c:gapWidth val="150"/>
        <c:overlap val="100"/>
        <c:axId val="230163200"/>
        <c:axId val="230164736"/>
      </c:barChart>
      <c:catAx>
        <c:axId val="23016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ln w="3175">
                  <a:noFill/>
                </a:ln>
                <a:solidFill>
                  <a:schemeClr val="tx1">
                    <a:lumMod val="65000"/>
                    <a:lumOff val="35000"/>
                  </a:schemeClr>
                </a:solidFill>
                <a:latin typeface="+mn-lt"/>
                <a:ea typeface="+mn-ea"/>
                <a:cs typeface="+mn-cs"/>
              </a:defRPr>
            </a:pPr>
            <a:endParaRPr lang="da-DK"/>
          </a:p>
        </c:txPr>
        <c:crossAx val="230164736"/>
        <c:crosses val="autoZero"/>
        <c:auto val="1"/>
        <c:lblAlgn val="ctr"/>
        <c:lblOffset val="100"/>
        <c:noMultiLvlLbl val="0"/>
      </c:catAx>
      <c:valAx>
        <c:axId val="230164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3016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percentStacked"/>
        <c:varyColors val="0"/>
        <c:ser>
          <c:idx val="0"/>
          <c:order val="0"/>
          <c:tx>
            <c:strRef>
              <c:f>'Miljø data'!$J$32</c:f>
              <c:strCache>
                <c:ptCount val="1"/>
                <c:pt idx="0">
                  <c:v>Engangssaks</c:v>
                </c:pt>
              </c:strCache>
            </c:strRef>
          </c:tx>
          <c:spPr>
            <a:solidFill>
              <a:schemeClr val="accent1"/>
            </a:solidFill>
            <a:ln>
              <a:noFill/>
            </a:ln>
            <a:effectLst/>
          </c:spPr>
          <c:invertIfNegative val="0"/>
          <c:cat>
            <c:strRef>
              <c:f>'Miljø data'!$D$33:$D$49</c:f>
              <c:strCache>
                <c:ptCount val="17"/>
                <c:pt idx="0">
                  <c:v>Acidification midpoint (v1.06) [Mole of H+ eq.]</c:v>
                </c:pt>
                <c:pt idx="1">
                  <c:v>Climate change midpoint, excl biogenic carbon (v1.06) [kg CO2-Equiv.]</c:v>
                </c:pt>
                <c:pt idx="2">
                  <c:v>Climate change midpoint, incl biogenic carbon (v1.06) [kg CO2-Equiv.]</c:v>
                </c:pt>
                <c:pt idx="3">
                  <c:v>Ecotoxicity freshwater midpoint (v1.06) [CTUe]</c:v>
                </c:pt>
                <c:pt idx="4">
                  <c:v>Eutrophication freshwater midpoint (v1.06) [kg P eq]</c:v>
                </c:pt>
                <c:pt idx="5">
                  <c:v>Eutrophication marine midpoint (v1.06) [kg N-Equiv.]</c:v>
                </c:pt>
                <c:pt idx="6">
                  <c:v>Eutrophication terrestrial midpoint (v1.06) [Mole of N eq.]</c:v>
                </c:pt>
                <c:pt idx="7">
                  <c:v>Human toxicity midpoint, cancer effects (v1.06) [CTUh]</c:v>
                </c:pt>
                <c:pt idx="8">
                  <c:v>Human toxicity midpoint, non-cancer effects (v1.06) [CTUh]</c:v>
                </c:pt>
                <c:pt idx="9">
                  <c:v>Ionizing radiation midpoint, human health (v1.06) [kBq U235 eq]</c:v>
                </c:pt>
                <c:pt idx="10">
                  <c:v>Ozone depletion midpoint (v1.06) [kg CFC-11 eq]</c:v>
                </c:pt>
                <c:pt idx="11">
                  <c:v>Particulate matter/Respiratory inorganics midpoint (v1.06) [kg PM2,5-Equiv.]</c:v>
                </c:pt>
                <c:pt idx="12">
                  <c:v>Photochemical ozone formation midpoint, human health (v1.06) [kg NMVOC]</c:v>
                </c:pt>
                <c:pt idx="13">
                  <c:v>Resource depletion water, midpoint (v1.06) [m³ eq.]</c:v>
                </c:pt>
                <c:pt idx="14">
                  <c:v>Resource depletion, mineral, fossils and renewables, midpoint (v1.06) [kg Sb-Equiv.]</c:v>
                </c:pt>
                <c:pt idx="15">
                  <c:v>Primary energy</c:v>
                </c:pt>
                <c:pt idx="16">
                  <c:v>Primary energy demand from ren. and non ren. resources (net cal. value) [MJ]</c:v>
                </c:pt>
              </c:strCache>
            </c:strRef>
          </c:cat>
          <c:val>
            <c:numRef>
              <c:f>'Miljø data'!$J$33:$J$49</c:f>
              <c:numCache>
                <c:formatCode>General</c:formatCode>
                <c:ptCount val="17"/>
                <c:pt idx="0">
                  <c:v>7.1130985801692696E-4</c:v>
                </c:pt>
                <c:pt idx="1">
                  <c:v>0.20662039969929499</c:v>
                </c:pt>
                <c:pt idx="2">
                  <c:v>0.201537636108265</c:v>
                </c:pt>
                <c:pt idx="3">
                  <c:v>8.7622932775458004E-2</c:v>
                </c:pt>
                <c:pt idx="4" formatCode="0.00E+00">
                  <c:v>1.65141354939168E-7</c:v>
                </c:pt>
                <c:pt idx="5" formatCode="0.00E+00">
                  <c:v>1.28742338170705E-5</c:v>
                </c:pt>
                <c:pt idx="6">
                  <c:v>1.2851213067007999E-3</c:v>
                </c:pt>
                <c:pt idx="7" formatCode="0.00E+00">
                  <c:v>7.5052162289448706E-9</c:v>
                </c:pt>
                <c:pt idx="8" formatCode="0.00E+00">
                  <c:v>9.5818715528646197E-9</c:v>
                </c:pt>
                <c:pt idx="9">
                  <c:v>2.6108085423651301E-2</c:v>
                </c:pt>
                <c:pt idx="10" formatCode="0.00E+00">
                  <c:v>4.5139524639664099E-9</c:v>
                </c:pt>
                <c:pt idx="11">
                  <c:v>1.7772041542450201E-4</c:v>
                </c:pt>
                <c:pt idx="12">
                  <c:v>3.6554949035853698E-4</c:v>
                </c:pt>
                <c:pt idx="13">
                  <c:v>7.79302207611889E-4</c:v>
                </c:pt>
                <c:pt idx="14" formatCode="0.00E+00">
                  <c:v>2.5798268046254001E-6</c:v>
                </c:pt>
                <c:pt idx="15">
                  <c:v>0</c:v>
                </c:pt>
                <c:pt idx="16">
                  <c:v>3.26958173913745</c:v>
                </c:pt>
              </c:numCache>
            </c:numRef>
          </c:val>
          <c:extLst>
            <c:ext xmlns:c16="http://schemas.microsoft.com/office/drawing/2014/chart" uri="{C3380CC4-5D6E-409C-BE32-E72D297353CC}">
              <c16:uniqueId val="{00000000-1CB7-4516-B62A-BD60EE7A0B3B}"/>
            </c:ext>
          </c:extLst>
        </c:ser>
        <c:ser>
          <c:idx val="1"/>
          <c:order val="1"/>
          <c:tx>
            <c:strRef>
              <c:f>'Miljø data'!$K$32</c:f>
              <c:strCache>
                <c:ptCount val="1"/>
                <c:pt idx="0">
                  <c:v>Flergangssaks</c:v>
                </c:pt>
              </c:strCache>
            </c:strRef>
          </c:tx>
          <c:spPr>
            <a:solidFill>
              <a:schemeClr val="accent2"/>
            </a:solidFill>
            <a:ln>
              <a:noFill/>
            </a:ln>
            <a:effectLst/>
          </c:spPr>
          <c:invertIfNegative val="0"/>
          <c:cat>
            <c:strRef>
              <c:f>'Miljø data'!$D$33:$D$49</c:f>
              <c:strCache>
                <c:ptCount val="17"/>
                <c:pt idx="0">
                  <c:v>Acidification midpoint (v1.06) [Mole of H+ eq.]</c:v>
                </c:pt>
                <c:pt idx="1">
                  <c:v>Climate change midpoint, excl biogenic carbon (v1.06) [kg CO2-Equiv.]</c:v>
                </c:pt>
                <c:pt idx="2">
                  <c:v>Climate change midpoint, incl biogenic carbon (v1.06) [kg CO2-Equiv.]</c:v>
                </c:pt>
                <c:pt idx="3">
                  <c:v>Ecotoxicity freshwater midpoint (v1.06) [CTUe]</c:v>
                </c:pt>
                <c:pt idx="4">
                  <c:v>Eutrophication freshwater midpoint (v1.06) [kg P eq]</c:v>
                </c:pt>
                <c:pt idx="5">
                  <c:v>Eutrophication marine midpoint (v1.06) [kg N-Equiv.]</c:v>
                </c:pt>
                <c:pt idx="6">
                  <c:v>Eutrophication terrestrial midpoint (v1.06) [Mole of N eq.]</c:v>
                </c:pt>
                <c:pt idx="7">
                  <c:v>Human toxicity midpoint, cancer effects (v1.06) [CTUh]</c:v>
                </c:pt>
                <c:pt idx="8">
                  <c:v>Human toxicity midpoint, non-cancer effects (v1.06) [CTUh]</c:v>
                </c:pt>
                <c:pt idx="9">
                  <c:v>Ionizing radiation midpoint, human health (v1.06) [kBq U235 eq]</c:v>
                </c:pt>
                <c:pt idx="10">
                  <c:v>Ozone depletion midpoint (v1.06) [kg CFC-11 eq]</c:v>
                </c:pt>
                <c:pt idx="11">
                  <c:v>Particulate matter/Respiratory inorganics midpoint (v1.06) [kg PM2,5-Equiv.]</c:v>
                </c:pt>
                <c:pt idx="12">
                  <c:v>Photochemical ozone formation midpoint, human health (v1.06) [kg NMVOC]</c:v>
                </c:pt>
                <c:pt idx="13">
                  <c:v>Resource depletion water, midpoint (v1.06) [m³ eq.]</c:v>
                </c:pt>
                <c:pt idx="14">
                  <c:v>Resource depletion, mineral, fossils and renewables, midpoint (v1.06) [kg Sb-Equiv.]</c:v>
                </c:pt>
                <c:pt idx="15">
                  <c:v>Primary energy</c:v>
                </c:pt>
                <c:pt idx="16">
                  <c:v>Primary energy demand from ren. and non ren. resources (net cal. value) [MJ]</c:v>
                </c:pt>
              </c:strCache>
            </c:strRef>
          </c:cat>
          <c:val>
            <c:numRef>
              <c:f>'Miljø data'!$K$33:$K$49</c:f>
              <c:numCache>
                <c:formatCode>0.00E+00</c:formatCode>
                <c:ptCount val="17"/>
                <c:pt idx="0">
                  <c:v>6.7865924314882597E-5</c:v>
                </c:pt>
                <c:pt idx="1">
                  <c:v>2.0364506650662369E-2</c:v>
                </c:pt>
                <c:pt idx="2">
                  <c:v>2.2138602604247215E-2</c:v>
                </c:pt>
                <c:pt idx="3">
                  <c:v>8.502885308450954E-3</c:v>
                </c:pt>
                <c:pt idx="4">
                  <c:v>7.1624124811035573E-7</c:v>
                </c:pt>
                <c:pt idx="5">
                  <c:v>4.2936571931655722E-6</c:v>
                </c:pt>
                <c:pt idx="6">
                  <c:v>1.3876119755533946E-4</c:v>
                </c:pt>
                <c:pt idx="7">
                  <c:v>6.2594038977497181E-10</c:v>
                </c:pt>
                <c:pt idx="8">
                  <c:v>1.0831023011206676E-9</c:v>
                </c:pt>
                <c:pt idx="9">
                  <c:v>2.6451619110187691E-3</c:v>
                </c:pt>
                <c:pt idx="10">
                  <c:v>3.4783026608839202E-10</c:v>
                </c:pt>
                <c:pt idx="11">
                  <c:v>1.4235554581241258E-5</c:v>
                </c:pt>
                <c:pt idx="12">
                  <c:v>3.7430065956844796E-5</c:v>
                </c:pt>
                <c:pt idx="13">
                  <c:v>2.0187164174885399E-4</c:v>
                </c:pt>
                <c:pt idx="14">
                  <c:v>1.9612832473588627E-7</c:v>
                </c:pt>
                <c:pt idx="15">
                  <c:v>0</c:v>
                </c:pt>
                <c:pt idx="16">
                  <c:v>0.34532843902919674</c:v>
                </c:pt>
              </c:numCache>
            </c:numRef>
          </c:val>
          <c:extLst>
            <c:ext xmlns:c16="http://schemas.microsoft.com/office/drawing/2014/chart" uri="{C3380CC4-5D6E-409C-BE32-E72D297353CC}">
              <c16:uniqueId val="{00000001-1CB7-4516-B62A-BD60EE7A0B3B}"/>
            </c:ext>
          </c:extLst>
        </c:ser>
        <c:dLbls>
          <c:showLegendKey val="0"/>
          <c:showVal val="0"/>
          <c:showCatName val="0"/>
          <c:showSerName val="0"/>
          <c:showPercent val="0"/>
          <c:showBubbleSize val="0"/>
        </c:dLbls>
        <c:gapWidth val="150"/>
        <c:overlap val="100"/>
        <c:axId val="231772160"/>
        <c:axId val="231773696"/>
      </c:barChart>
      <c:catAx>
        <c:axId val="23177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31773696"/>
        <c:crosses val="autoZero"/>
        <c:auto val="1"/>
        <c:lblAlgn val="ctr"/>
        <c:lblOffset val="100"/>
        <c:noMultiLvlLbl val="0"/>
      </c:catAx>
      <c:valAx>
        <c:axId val="23177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3177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2256140</xdr:colOff>
      <xdr:row>22</xdr:row>
      <xdr:rowOff>42861</xdr:rowOff>
    </xdr:from>
    <xdr:to>
      <xdr:col>5</xdr:col>
      <xdr:colOff>431012</xdr:colOff>
      <xdr:row>28</xdr:row>
      <xdr:rowOff>131643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20246" t="28287" r="71956" b="25666"/>
        <a:stretch/>
      </xdr:blipFill>
      <xdr:spPr>
        <a:xfrm rot="5400000">
          <a:off x="3129572" y="6732279"/>
          <a:ext cx="1552457" cy="2880222"/>
        </a:xfrm>
        <a:prstGeom prst="rect">
          <a:avLst/>
        </a:prstGeom>
      </xdr:spPr>
    </xdr:pic>
    <xdr:clientData/>
  </xdr:twoCellAnchor>
  <xdr:twoCellAnchor editAs="oneCell">
    <xdr:from>
      <xdr:col>2</xdr:col>
      <xdr:colOff>492919</xdr:colOff>
      <xdr:row>3</xdr:row>
      <xdr:rowOff>23813</xdr:rowOff>
    </xdr:from>
    <xdr:to>
      <xdr:col>5</xdr:col>
      <xdr:colOff>473240</xdr:colOff>
      <xdr:row>8</xdr:row>
      <xdr:rowOff>1055687</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9419" y="1414463"/>
          <a:ext cx="2418721" cy="211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xdr:colOff>
      <xdr:row>15</xdr:row>
      <xdr:rowOff>180976</xdr:rowOff>
    </xdr:from>
    <xdr:to>
      <xdr:col>5</xdr:col>
      <xdr:colOff>695325</xdr:colOff>
      <xdr:row>15</xdr:row>
      <xdr:rowOff>3286126</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185736</xdr:colOff>
      <xdr:row>24</xdr:row>
      <xdr:rowOff>133350</xdr:rowOff>
    </xdr:from>
    <xdr:to>
      <xdr:col>11</xdr:col>
      <xdr:colOff>76200</xdr:colOff>
      <xdr:row>26</xdr:row>
      <xdr:rowOff>180975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55</xdr:row>
      <xdr:rowOff>114300</xdr:rowOff>
    </xdr:from>
    <xdr:to>
      <xdr:col>22</xdr:col>
      <xdr:colOff>47625</xdr:colOff>
      <xdr:row>113</xdr:row>
      <xdr:rowOff>104775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a:srcRect t="-167" r="50020" b="3572"/>
        <a:stretch/>
      </xdr:blipFill>
      <xdr:spPr>
        <a:xfrm>
          <a:off x="0" y="14268450"/>
          <a:ext cx="18278475" cy="11039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3"/>
  <sheetViews>
    <sheetView topLeftCell="A67" zoomScaleNormal="100" workbookViewId="0">
      <selection activeCell="F49" sqref="F49"/>
    </sheetView>
  </sheetViews>
  <sheetFormatPr baseColWidth="10" defaultColWidth="8.83203125" defaultRowHeight="15" x14ac:dyDescent="0.2"/>
  <cols>
    <col min="1" max="1" width="3.1640625" style="4" customWidth="1"/>
    <col min="2" max="2" width="34" style="2" customWidth="1"/>
    <col min="4" max="4" width="7.1640625" customWidth="1"/>
    <col min="5" max="5" width="20.33203125" customWidth="1"/>
    <col min="6" max="6" width="11.5" customWidth="1"/>
    <col min="7" max="7" width="17" style="4" hidden="1" customWidth="1"/>
    <col min="8" max="8" width="14.1640625" style="4" customWidth="1"/>
    <col min="9" max="9" width="9.1640625" style="4"/>
    <col min="10" max="10" width="51.1640625" style="4" customWidth="1"/>
    <col min="11" max="11" width="15.83203125" style="4" customWidth="1"/>
    <col min="12" max="13" width="9.1640625" style="4"/>
    <col min="14" max="14" width="26.83203125" style="4" customWidth="1"/>
    <col min="15" max="21" width="9.1640625" style="4"/>
  </cols>
  <sheetData>
    <row r="1" spans="2:8" x14ac:dyDescent="0.2">
      <c r="B1" s="10"/>
      <c r="C1" s="4"/>
      <c r="D1" s="4"/>
      <c r="E1" s="4"/>
      <c r="F1" s="4"/>
    </row>
    <row r="2" spans="2:8" ht="79.5" customHeight="1" thickBot="1" x14ac:dyDescent="0.25">
      <c r="B2" s="33" t="s">
        <v>163</v>
      </c>
      <c r="C2" s="32"/>
      <c r="D2" s="32"/>
      <c r="E2" s="32"/>
      <c r="F2" s="32"/>
    </row>
    <row r="3" spans="2:8" x14ac:dyDescent="0.2">
      <c r="B3" s="10"/>
      <c r="C3" s="4"/>
      <c r="D3" s="4"/>
      <c r="E3" s="4"/>
      <c r="F3" s="4"/>
    </row>
    <row r="4" spans="2:8" x14ac:dyDescent="0.2">
      <c r="B4" s="10"/>
      <c r="C4" s="4"/>
      <c r="D4" s="4"/>
      <c r="E4" s="4"/>
      <c r="F4" s="4"/>
    </row>
    <row r="5" spans="2:8" ht="27" x14ac:dyDescent="0.3">
      <c r="B5" s="11" t="s">
        <v>119</v>
      </c>
      <c r="C5" s="4"/>
      <c r="D5" s="4"/>
      <c r="E5" s="4"/>
      <c r="F5" s="4"/>
    </row>
    <row r="6" spans="2:8" ht="16" x14ac:dyDescent="0.2">
      <c r="B6" s="12" t="s">
        <v>20</v>
      </c>
      <c r="C6" s="4"/>
      <c r="D6" s="4"/>
      <c r="E6" s="4"/>
      <c r="F6" s="4"/>
    </row>
    <row r="7" spans="2:8" ht="16" x14ac:dyDescent="0.2">
      <c r="B7" s="10" t="s">
        <v>178</v>
      </c>
      <c r="C7" s="4"/>
      <c r="D7" s="4"/>
      <c r="E7" s="4"/>
      <c r="F7" s="4"/>
    </row>
    <row r="8" spans="2:8" x14ac:dyDescent="0.2">
      <c r="B8" s="10"/>
      <c r="C8" s="4"/>
      <c r="D8" s="4"/>
      <c r="E8" s="4"/>
      <c r="F8" s="4"/>
    </row>
    <row r="9" spans="2:8" ht="88.5" customHeight="1" x14ac:dyDescent="0.2">
      <c r="B9" s="10"/>
      <c r="C9" s="4"/>
      <c r="D9" s="4"/>
      <c r="E9" s="4"/>
      <c r="F9" s="4"/>
    </row>
    <row r="10" spans="2:8" ht="39.75" customHeight="1" x14ac:dyDescent="0.2">
      <c r="B10" s="17"/>
      <c r="C10" s="19" t="s">
        <v>2</v>
      </c>
      <c r="D10" s="19" t="s">
        <v>143</v>
      </c>
      <c r="E10" s="19" t="s">
        <v>52</v>
      </c>
      <c r="F10" s="7"/>
      <c r="G10" s="19"/>
      <c r="H10" s="10"/>
    </row>
    <row r="11" spans="2:8" ht="16" x14ac:dyDescent="0.2">
      <c r="B11" s="21" t="s">
        <v>179</v>
      </c>
      <c r="C11" s="21" t="s">
        <v>17</v>
      </c>
      <c r="D11" s="22">
        <v>11.65</v>
      </c>
      <c r="E11" s="21"/>
      <c r="F11" s="7"/>
      <c r="G11" s="17"/>
      <c r="H11" s="10"/>
    </row>
    <row r="12" spans="2:8" ht="16" x14ac:dyDescent="0.2">
      <c r="B12" s="21" t="s">
        <v>30</v>
      </c>
      <c r="C12" s="21"/>
      <c r="D12" s="21">
        <v>0</v>
      </c>
      <c r="E12" s="21"/>
      <c r="F12" s="7"/>
      <c r="G12" s="17"/>
      <c r="H12" s="10"/>
    </row>
    <row r="13" spans="2:8" ht="16" x14ac:dyDescent="0.2">
      <c r="B13" s="21" t="s">
        <v>180</v>
      </c>
      <c r="C13" s="21" t="s">
        <v>17</v>
      </c>
      <c r="D13" s="21">
        <v>9.85</v>
      </c>
      <c r="E13" s="21"/>
      <c r="F13" s="7"/>
      <c r="G13" s="17"/>
      <c r="H13" s="10"/>
    </row>
    <row r="14" spans="2:8" ht="16" x14ac:dyDescent="0.2">
      <c r="B14" s="23" t="s">
        <v>47</v>
      </c>
      <c r="C14" s="21"/>
      <c r="D14" s="21"/>
      <c r="E14" s="21"/>
      <c r="F14" s="21"/>
      <c r="G14" s="17"/>
      <c r="H14" s="10"/>
    </row>
    <row r="15" spans="2:8" x14ac:dyDescent="0.2">
      <c r="B15" s="21"/>
      <c r="C15" s="21"/>
      <c r="D15" s="21"/>
      <c r="E15" s="21"/>
      <c r="F15" s="21"/>
      <c r="G15" s="17"/>
      <c r="H15" s="10"/>
    </row>
    <row r="16" spans="2:8" x14ac:dyDescent="0.2">
      <c r="B16" s="21"/>
      <c r="C16" s="21"/>
      <c r="D16" s="21"/>
      <c r="E16" s="21"/>
      <c r="F16" s="21"/>
      <c r="G16" s="17"/>
      <c r="H16" s="10"/>
    </row>
    <row r="17" spans="2:8" ht="28.5" customHeight="1" x14ac:dyDescent="0.2">
      <c r="B17" s="21" t="s">
        <v>15</v>
      </c>
      <c r="C17" s="21" t="s">
        <v>43</v>
      </c>
      <c r="D17" s="21">
        <v>3</v>
      </c>
      <c r="E17" s="21" t="s">
        <v>174</v>
      </c>
      <c r="F17" s="21"/>
      <c r="G17" s="17"/>
      <c r="H17" s="10"/>
    </row>
    <row r="18" spans="2:8" ht="16" x14ac:dyDescent="0.2">
      <c r="B18" s="21" t="s">
        <v>42</v>
      </c>
      <c r="C18" s="21" t="s">
        <v>41</v>
      </c>
      <c r="D18" s="22">
        <v>0.04</v>
      </c>
      <c r="E18" s="21"/>
      <c r="F18" s="21"/>
      <c r="G18" s="17"/>
      <c r="H18" s="10"/>
    </row>
    <row r="19" spans="2:8" x14ac:dyDescent="0.2">
      <c r="B19" s="21"/>
      <c r="C19" s="21"/>
      <c r="D19" s="21"/>
      <c r="E19" s="21"/>
      <c r="F19" s="21"/>
      <c r="G19" s="17"/>
      <c r="H19" s="10"/>
    </row>
    <row r="20" spans="2:8" x14ac:dyDescent="0.2">
      <c r="B20" s="21"/>
      <c r="C20" s="21"/>
      <c r="D20" s="21"/>
      <c r="E20" s="21"/>
      <c r="F20" s="21"/>
      <c r="G20" s="17"/>
      <c r="H20" s="10"/>
    </row>
    <row r="21" spans="2:8" ht="16.5" customHeight="1" x14ac:dyDescent="0.2">
      <c r="B21" s="23" t="s">
        <v>45</v>
      </c>
      <c r="C21" s="60" t="s">
        <v>46</v>
      </c>
      <c r="D21" s="60"/>
      <c r="E21" s="60"/>
      <c r="F21" s="60"/>
      <c r="G21" s="17"/>
      <c r="H21" s="10"/>
    </row>
    <row r="22" spans="2:8" x14ac:dyDescent="0.2">
      <c r="B22" s="10"/>
      <c r="C22" s="10"/>
      <c r="D22" s="10"/>
      <c r="E22" s="10"/>
      <c r="F22" s="10"/>
      <c r="G22" s="10"/>
      <c r="H22" s="10"/>
    </row>
    <row r="23" spans="2:8" x14ac:dyDescent="0.2">
      <c r="B23" s="10"/>
      <c r="C23" s="10"/>
      <c r="D23" s="10"/>
      <c r="E23" s="10"/>
      <c r="F23" s="10"/>
      <c r="G23" s="10"/>
      <c r="H23" s="10"/>
    </row>
    <row r="24" spans="2:8" x14ac:dyDescent="0.2">
      <c r="B24" s="10"/>
      <c r="C24" s="10"/>
      <c r="D24" s="10"/>
      <c r="E24" s="10"/>
      <c r="F24" s="10"/>
      <c r="G24" s="10"/>
      <c r="H24" s="10"/>
    </row>
    <row r="25" spans="2:8" ht="26" x14ac:dyDescent="0.3">
      <c r="B25" s="13" t="s">
        <v>118</v>
      </c>
      <c r="C25" s="4"/>
      <c r="D25" s="4"/>
      <c r="E25" s="4"/>
      <c r="F25" s="4"/>
      <c r="H25" s="10"/>
    </row>
    <row r="26" spans="2:8" x14ac:dyDescent="0.2">
      <c r="B26" s="14" t="s">
        <v>20</v>
      </c>
      <c r="C26" s="4"/>
      <c r="D26" s="4"/>
      <c r="E26" s="4"/>
      <c r="F26" s="4"/>
      <c r="H26" s="10"/>
    </row>
    <row r="27" spans="2:8" ht="16" x14ac:dyDescent="0.2">
      <c r="B27" s="15" t="s">
        <v>50</v>
      </c>
      <c r="C27" s="4"/>
      <c r="D27" s="4"/>
      <c r="E27" s="4"/>
      <c r="F27" s="4"/>
      <c r="H27" s="10"/>
    </row>
    <row r="28" spans="2:8" x14ac:dyDescent="0.2">
      <c r="B28" s="4"/>
      <c r="C28" s="4"/>
      <c r="D28" s="4"/>
      <c r="E28" s="4"/>
      <c r="F28" s="4"/>
      <c r="H28" s="10"/>
    </row>
    <row r="29" spans="2:8" x14ac:dyDescent="0.2">
      <c r="B29" s="4"/>
      <c r="C29" s="4"/>
      <c r="D29" s="4"/>
      <c r="E29" s="4"/>
      <c r="F29" s="4"/>
      <c r="H29" s="10"/>
    </row>
    <row r="30" spans="2:8" x14ac:dyDescent="0.2">
      <c r="B30" s="18"/>
      <c r="C30" s="18" t="s">
        <v>2</v>
      </c>
      <c r="D30" s="18" t="s">
        <v>51</v>
      </c>
      <c r="E30" s="18" t="s">
        <v>52</v>
      </c>
      <c r="F30" s="18" t="s">
        <v>53</v>
      </c>
      <c r="H30" s="10"/>
    </row>
    <row r="31" spans="2:8" x14ac:dyDescent="0.2">
      <c r="B31" s="7" t="s">
        <v>50</v>
      </c>
      <c r="C31" s="7" t="s">
        <v>63</v>
      </c>
      <c r="D31" s="7">
        <v>25</v>
      </c>
      <c r="E31" s="7"/>
      <c r="F31" s="7"/>
    </row>
    <row r="32" spans="2:8" x14ac:dyDescent="0.2">
      <c r="B32" s="7" t="s">
        <v>30</v>
      </c>
      <c r="C32" s="7"/>
      <c r="D32" s="24">
        <v>13</v>
      </c>
      <c r="E32" s="7"/>
      <c r="F32" s="7"/>
    </row>
    <row r="33" spans="2:6" x14ac:dyDescent="0.2">
      <c r="B33" s="7"/>
      <c r="C33" s="7"/>
      <c r="D33" s="7"/>
      <c r="E33" s="7"/>
      <c r="F33" s="7"/>
    </row>
    <row r="34" spans="2:6" ht="15" customHeight="1" x14ac:dyDescent="0.2">
      <c r="B34" s="9" t="s">
        <v>18</v>
      </c>
      <c r="C34" s="7"/>
      <c r="D34" s="7"/>
      <c r="E34" s="7"/>
      <c r="F34" s="7"/>
    </row>
    <row r="35" spans="2:6" x14ac:dyDescent="0.2">
      <c r="B35" s="7"/>
      <c r="C35" s="7"/>
      <c r="D35" s="7"/>
      <c r="E35" s="7"/>
      <c r="F35" s="7"/>
    </row>
    <row r="36" spans="2:6" x14ac:dyDescent="0.2">
      <c r="B36" s="7"/>
      <c r="C36" s="7"/>
      <c r="D36" s="7"/>
      <c r="E36" s="7"/>
      <c r="F36" s="7"/>
    </row>
    <row r="37" spans="2:6" ht="30" customHeight="1" x14ac:dyDescent="0.2">
      <c r="B37" s="7" t="s">
        <v>15</v>
      </c>
      <c r="C37" s="7" t="s">
        <v>153</v>
      </c>
      <c r="D37" s="7">
        <v>3</v>
      </c>
      <c r="E37" s="21" t="s">
        <v>174</v>
      </c>
      <c r="F37" s="7"/>
    </row>
    <row r="38" spans="2:6" x14ac:dyDescent="0.2">
      <c r="B38" s="7" t="s">
        <v>42</v>
      </c>
      <c r="C38" s="7" t="s">
        <v>41</v>
      </c>
      <c r="D38" s="24">
        <v>0.04</v>
      </c>
      <c r="E38" s="21"/>
      <c r="F38" s="7"/>
    </row>
    <row r="39" spans="2:6" ht="16" x14ac:dyDescent="0.2">
      <c r="B39" s="7" t="s">
        <v>44</v>
      </c>
      <c r="C39" s="7" t="s">
        <v>41</v>
      </c>
      <c r="D39" s="7">
        <f>D38/D32</f>
        <v>3.0769230769230769E-3</v>
      </c>
      <c r="E39" s="21" t="s">
        <v>54</v>
      </c>
      <c r="F39" s="7"/>
    </row>
    <row r="40" spans="2:6" x14ac:dyDescent="0.2">
      <c r="B40" s="7" t="s">
        <v>19</v>
      </c>
      <c r="C40" s="7" t="s">
        <v>154</v>
      </c>
      <c r="D40" s="7">
        <v>0.36</v>
      </c>
      <c r="E40" s="21"/>
      <c r="F40" s="7"/>
    </row>
    <row r="41" spans="2:6" x14ac:dyDescent="0.2">
      <c r="B41" s="7"/>
      <c r="C41" s="7"/>
      <c r="D41" s="7"/>
      <c r="E41" s="7"/>
      <c r="F41" s="7"/>
    </row>
    <row r="42" spans="2:6" x14ac:dyDescent="0.2">
      <c r="B42" s="9" t="s">
        <v>1</v>
      </c>
      <c r="C42" s="7"/>
      <c r="D42" s="7"/>
      <c r="E42" s="7"/>
      <c r="F42" s="7"/>
    </row>
    <row r="43" spans="2:6" ht="16" x14ac:dyDescent="0.2">
      <c r="B43" s="21" t="s">
        <v>0</v>
      </c>
      <c r="C43" s="21" t="s">
        <v>155</v>
      </c>
      <c r="D43" s="21">
        <v>450</v>
      </c>
      <c r="E43" s="21"/>
      <c r="F43" s="21"/>
    </row>
    <row r="44" spans="2:6" ht="16" x14ac:dyDescent="0.2">
      <c r="B44" s="21" t="s">
        <v>8</v>
      </c>
      <c r="C44" s="21" t="s">
        <v>3</v>
      </c>
      <c r="D44" s="21">
        <v>186</v>
      </c>
      <c r="E44" s="21"/>
      <c r="F44" s="25" t="s">
        <v>99</v>
      </c>
    </row>
    <row r="45" spans="2:6" ht="16" x14ac:dyDescent="0.2">
      <c r="B45" s="21" t="s">
        <v>56</v>
      </c>
      <c r="C45" s="21" t="s">
        <v>3</v>
      </c>
      <c r="D45" s="26">
        <f>D44/D43</f>
        <v>0.41333333333333333</v>
      </c>
      <c r="E45" s="21" t="s">
        <v>54</v>
      </c>
      <c r="F45" s="21"/>
    </row>
    <row r="46" spans="2:6" ht="32" x14ac:dyDescent="0.2">
      <c r="B46" s="21" t="s">
        <v>31</v>
      </c>
      <c r="C46" s="21" t="s">
        <v>156</v>
      </c>
      <c r="D46" s="22">
        <f>46/1000</f>
        <v>4.5999999999999999E-2</v>
      </c>
      <c r="E46" s="21" t="s">
        <v>49</v>
      </c>
      <c r="F46" s="21"/>
    </row>
    <row r="47" spans="2:6" ht="16" x14ac:dyDescent="0.2">
      <c r="B47" s="21" t="s">
        <v>9</v>
      </c>
      <c r="C47" s="21" t="s">
        <v>3</v>
      </c>
      <c r="D47" s="21">
        <v>33</v>
      </c>
      <c r="E47" s="21"/>
      <c r="F47" s="21"/>
    </row>
    <row r="48" spans="2:6" ht="16" x14ac:dyDescent="0.2">
      <c r="B48" s="21" t="s">
        <v>55</v>
      </c>
      <c r="C48" s="21" t="s">
        <v>3</v>
      </c>
      <c r="D48" s="26">
        <f>D47/D43</f>
        <v>7.3333333333333334E-2</v>
      </c>
      <c r="E48" s="21" t="s">
        <v>54</v>
      </c>
      <c r="F48" s="21"/>
    </row>
    <row r="49" spans="2:6" ht="60.75" customHeight="1" x14ac:dyDescent="0.2">
      <c r="B49" s="21" t="s">
        <v>16</v>
      </c>
      <c r="C49" s="21" t="s">
        <v>156</v>
      </c>
      <c r="D49" s="26">
        <f>4*(1/1700)*2.5+D46*2</f>
        <v>9.7882352941176476E-2</v>
      </c>
      <c r="E49" s="27"/>
      <c r="F49" s="21" t="s">
        <v>181</v>
      </c>
    </row>
    <row r="50" spans="2:6" ht="16" x14ac:dyDescent="0.2">
      <c r="B50" s="21" t="s">
        <v>10</v>
      </c>
      <c r="C50" s="21" t="s">
        <v>4</v>
      </c>
      <c r="D50" s="21">
        <v>120</v>
      </c>
      <c r="E50" s="21"/>
      <c r="F50" s="21"/>
    </row>
    <row r="51" spans="2:6" ht="16" x14ac:dyDescent="0.2">
      <c r="B51" s="21" t="s">
        <v>11</v>
      </c>
      <c r="C51" s="21" t="s">
        <v>4</v>
      </c>
      <c r="D51" s="26">
        <f>D50/D43</f>
        <v>0.26666666666666666</v>
      </c>
      <c r="E51" s="21" t="s">
        <v>54</v>
      </c>
      <c r="F51" s="21"/>
    </row>
    <row r="52" spans="2:6" ht="16" x14ac:dyDescent="0.2">
      <c r="B52" s="21" t="s">
        <v>34</v>
      </c>
      <c r="C52" s="21" t="s">
        <v>157</v>
      </c>
      <c r="D52" s="21">
        <v>4.08</v>
      </c>
      <c r="E52" s="21"/>
      <c r="F52" s="21"/>
    </row>
    <row r="53" spans="2:6" ht="16" x14ac:dyDescent="0.2">
      <c r="B53" s="21" t="s">
        <v>35</v>
      </c>
      <c r="C53" s="21" t="s">
        <v>158</v>
      </c>
      <c r="D53" s="28">
        <f>D52/D43</f>
        <v>9.0666666666666673E-3</v>
      </c>
      <c r="E53" s="21" t="s">
        <v>54</v>
      </c>
      <c r="F53" s="21"/>
    </row>
    <row r="54" spans="2:6" ht="48" x14ac:dyDescent="0.2">
      <c r="B54" s="21" t="s">
        <v>21</v>
      </c>
      <c r="C54" s="21" t="s">
        <v>32</v>
      </c>
      <c r="D54" s="28">
        <f>0.031666667</f>
        <v>3.1666667000000003E-2</v>
      </c>
      <c r="E54" s="21"/>
      <c r="F54" s="21"/>
    </row>
    <row r="55" spans="2:6" ht="16" x14ac:dyDescent="0.2">
      <c r="B55" s="21" t="s">
        <v>33</v>
      </c>
      <c r="C55" s="21" t="s">
        <v>159</v>
      </c>
      <c r="D55" s="29">
        <v>179.02</v>
      </c>
      <c r="E55" s="21"/>
      <c r="F55" s="21"/>
    </row>
    <row r="56" spans="2:6" ht="16" x14ac:dyDescent="0.2">
      <c r="B56" s="21" t="s">
        <v>12</v>
      </c>
      <c r="C56" s="21" t="s">
        <v>14</v>
      </c>
      <c r="D56" s="30">
        <v>6</v>
      </c>
      <c r="E56" s="21"/>
      <c r="F56" s="21"/>
    </row>
    <row r="57" spans="2:6" ht="16" x14ac:dyDescent="0.2">
      <c r="B57" s="21" t="s">
        <v>13</v>
      </c>
      <c r="C57" s="21" t="s">
        <v>14</v>
      </c>
      <c r="D57" s="28">
        <f>D56/D43</f>
        <v>1.3333333333333334E-2</v>
      </c>
      <c r="E57" s="21" t="s">
        <v>54</v>
      </c>
      <c r="F57" s="21"/>
    </row>
    <row r="58" spans="2:6" ht="16" x14ac:dyDescent="0.2">
      <c r="B58" s="21" t="s">
        <v>36</v>
      </c>
      <c r="C58" s="21" t="s">
        <v>160</v>
      </c>
      <c r="D58" s="22">
        <v>2.5</v>
      </c>
      <c r="E58" s="21" t="s">
        <v>48</v>
      </c>
      <c r="F58" s="21"/>
    </row>
    <row r="59" spans="2:6" x14ac:dyDescent="0.2">
      <c r="B59" s="21"/>
      <c r="C59" s="21"/>
      <c r="D59" s="21"/>
      <c r="E59" s="21"/>
      <c r="F59" s="21"/>
    </row>
    <row r="60" spans="2:6" ht="16" x14ac:dyDescent="0.2">
      <c r="B60" s="23" t="s">
        <v>161</v>
      </c>
      <c r="C60" s="21"/>
      <c r="D60" s="21"/>
      <c r="E60" s="21"/>
      <c r="F60" s="21"/>
    </row>
    <row r="61" spans="2:6" ht="48" x14ac:dyDescent="0.2">
      <c r="B61" s="21" t="s">
        <v>100</v>
      </c>
      <c r="C61" s="21" t="s">
        <v>153</v>
      </c>
      <c r="D61" s="21">
        <v>360</v>
      </c>
      <c r="E61" s="21"/>
      <c r="F61" s="21" t="s">
        <v>105</v>
      </c>
    </row>
    <row r="62" spans="2:6" ht="32" x14ac:dyDescent="0.2">
      <c r="B62" s="21" t="s">
        <v>101</v>
      </c>
      <c r="C62" s="21" t="s">
        <v>104</v>
      </c>
      <c r="D62" s="31">
        <v>17</v>
      </c>
      <c r="E62" s="31" t="s">
        <v>144</v>
      </c>
      <c r="F62" s="21" t="s">
        <v>173</v>
      </c>
    </row>
    <row r="63" spans="2:6" ht="16" x14ac:dyDescent="0.2">
      <c r="B63" s="21" t="s">
        <v>102</v>
      </c>
      <c r="C63" s="21" t="s">
        <v>103</v>
      </c>
      <c r="D63" s="28">
        <f>D62/D61</f>
        <v>4.7222222222222221E-2</v>
      </c>
      <c r="E63" s="21" t="s">
        <v>54</v>
      </c>
      <c r="F63" s="21"/>
    </row>
    <row r="64" spans="2:6" ht="33" customHeight="1" x14ac:dyDescent="0.2">
      <c r="B64" s="21" t="s">
        <v>107</v>
      </c>
      <c r="C64" s="21" t="s">
        <v>3</v>
      </c>
      <c r="D64" s="31">
        <v>60</v>
      </c>
      <c r="E64" s="31" t="s">
        <v>144</v>
      </c>
      <c r="F64" s="21" t="s">
        <v>173</v>
      </c>
    </row>
    <row r="65" spans="2:7" ht="16" x14ac:dyDescent="0.2">
      <c r="B65" s="21" t="s">
        <v>108</v>
      </c>
      <c r="C65" s="21" t="s">
        <v>3</v>
      </c>
      <c r="D65" s="26">
        <f>D64/D61</f>
        <v>0.16666666666666666</v>
      </c>
      <c r="E65" s="21" t="s">
        <v>54</v>
      </c>
      <c r="F65" s="21"/>
    </row>
    <row r="66" spans="2:7" x14ac:dyDescent="0.2">
      <c r="B66" s="21"/>
      <c r="C66" s="21"/>
      <c r="D66" s="21"/>
      <c r="E66" s="21"/>
      <c r="F66" s="21"/>
    </row>
    <row r="67" spans="2:7" x14ac:dyDescent="0.2">
      <c r="B67" s="21"/>
      <c r="C67" s="21"/>
      <c r="D67" s="21"/>
      <c r="E67" s="21"/>
      <c r="F67" s="21"/>
    </row>
    <row r="68" spans="2:7" ht="16" x14ac:dyDescent="0.2">
      <c r="B68" s="23" t="s">
        <v>65</v>
      </c>
      <c r="C68" s="21"/>
      <c r="D68" s="21"/>
      <c r="E68" s="21"/>
      <c r="F68" s="21"/>
    </row>
    <row r="69" spans="2:7" ht="16" x14ac:dyDescent="0.2">
      <c r="B69" s="21" t="s">
        <v>28</v>
      </c>
      <c r="C69" s="21"/>
      <c r="D69" s="21">
        <v>0</v>
      </c>
      <c r="E69" s="21"/>
      <c r="F69" s="21"/>
    </row>
    <row r="70" spans="2:7" x14ac:dyDescent="0.2">
      <c r="B70" s="21"/>
      <c r="C70" s="21"/>
      <c r="D70" s="21"/>
      <c r="E70" s="21"/>
      <c r="F70" s="21"/>
      <c r="G70" s="17"/>
    </row>
    <row r="71" spans="2:7" ht="18" customHeight="1" x14ac:dyDescent="0.2">
      <c r="B71" s="23" t="s">
        <v>45</v>
      </c>
      <c r="C71" s="60" t="s">
        <v>46</v>
      </c>
      <c r="D71" s="60"/>
      <c r="E71" s="60"/>
      <c r="F71" s="60"/>
      <c r="G71" s="17"/>
    </row>
    <row r="72" spans="2:7" x14ac:dyDescent="0.2">
      <c r="B72" s="10"/>
      <c r="C72" s="4"/>
      <c r="D72" s="4"/>
      <c r="E72" s="4"/>
      <c r="F72" s="4"/>
    </row>
    <row r="73" spans="2:7" x14ac:dyDescent="0.2">
      <c r="B73" s="10"/>
      <c r="C73" s="4"/>
      <c r="D73" s="4"/>
      <c r="E73" s="4"/>
      <c r="F73" s="4"/>
    </row>
    <row r="74" spans="2:7" ht="60" customHeight="1" x14ac:dyDescent="0.2">
      <c r="B74" s="61" t="s">
        <v>162</v>
      </c>
      <c r="C74" s="61"/>
      <c r="D74" s="61"/>
      <c r="E74" s="61"/>
      <c r="F74" s="61"/>
      <c r="G74" s="61"/>
    </row>
    <row r="75" spans="2:7" ht="45" customHeight="1" x14ac:dyDescent="0.2">
      <c r="B75" s="62" t="s">
        <v>172</v>
      </c>
      <c r="C75" s="62"/>
      <c r="D75" s="62"/>
      <c r="E75" s="62"/>
      <c r="F75" s="62"/>
      <c r="G75" s="62"/>
    </row>
    <row r="76" spans="2:7" ht="30" customHeight="1" x14ac:dyDescent="0.2">
      <c r="B76" s="16" t="s">
        <v>5</v>
      </c>
      <c r="C76" s="16"/>
      <c r="D76" s="16"/>
      <c r="E76" s="16"/>
      <c r="F76" s="16"/>
      <c r="G76" s="16"/>
    </row>
    <row r="77" spans="2:7" x14ac:dyDescent="0.2">
      <c r="B77" s="59" t="s">
        <v>38</v>
      </c>
      <c r="C77" s="59"/>
      <c r="D77" s="59"/>
      <c r="E77" s="59"/>
      <c r="F77" s="59"/>
      <c r="G77" s="59"/>
    </row>
    <row r="78" spans="2:7" x14ac:dyDescent="0.2">
      <c r="B78" s="59" t="s">
        <v>6</v>
      </c>
      <c r="C78" s="59"/>
      <c r="D78" s="59"/>
      <c r="E78" s="59"/>
      <c r="F78" s="59"/>
      <c r="G78" s="59"/>
    </row>
    <row r="79" spans="2:7" x14ac:dyDescent="0.2">
      <c r="B79" s="10"/>
      <c r="C79" s="4"/>
      <c r="D79" s="4"/>
      <c r="E79" s="4"/>
      <c r="F79" s="4"/>
    </row>
    <row r="80" spans="2:7" x14ac:dyDescent="0.2">
      <c r="B80" s="10"/>
      <c r="C80" s="4"/>
      <c r="D80" s="4"/>
      <c r="E80" s="4"/>
      <c r="F80" s="4"/>
    </row>
    <row r="81" spans="2:6" x14ac:dyDescent="0.2">
      <c r="B81" s="10"/>
      <c r="C81" s="4"/>
      <c r="D81" s="4"/>
      <c r="E81" s="4"/>
      <c r="F81" s="4"/>
    </row>
    <row r="82" spans="2:6" x14ac:dyDescent="0.2">
      <c r="B82" s="10"/>
      <c r="C82" s="4"/>
      <c r="D82" s="4"/>
      <c r="E82" s="4"/>
      <c r="F82" s="4"/>
    </row>
    <row r="83" spans="2:6" x14ac:dyDescent="0.2">
      <c r="B83" s="10"/>
      <c r="C83" s="4"/>
      <c r="D83" s="4"/>
      <c r="E83" s="4"/>
      <c r="F83" s="4"/>
    </row>
    <row r="84" spans="2:6" x14ac:dyDescent="0.2">
      <c r="B84" s="4"/>
      <c r="C84" s="4"/>
      <c r="D84" s="4"/>
      <c r="E84" s="4"/>
      <c r="F84" s="4"/>
    </row>
    <row r="85" spans="2:6" x14ac:dyDescent="0.2">
      <c r="B85" s="4"/>
      <c r="C85" s="4"/>
      <c r="D85" s="4"/>
      <c r="E85" s="4"/>
      <c r="F85" s="4"/>
    </row>
    <row r="86" spans="2:6" x14ac:dyDescent="0.2">
      <c r="B86" s="4"/>
      <c r="C86" s="4"/>
      <c r="D86" s="4"/>
      <c r="E86" s="4"/>
      <c r="F86" s="4"/>
    </row>
    <row r="87" spans="2:6" x14ac:dyDescent="0.2">
      <c r="B87" s="4"/>
      <c r="C87" s="4"/>
      <c r="D87" s="4"/>
      <c r="E87" s="4"/>
      <c r="F87" s="4"/>
    </row>
    <row r="88" spans="2:6" x14ac:dyDescent="0.2">
      <c r="B88" s="4"/>
      <c r="C88" s="4"/>
      <c r="D88" s="4"/>
      <c r="E88" s="4"/>
      <c r="F88" s="4"/>
    </row>
    <row r="89" spans="2:6" x14ac:dyDescent="0.2">
      <c r="B89" s="4"/>
      <c r="C89" s="4"/>
      <c r="D89" s="4"/>
      <c r="E89" s="4"/>
      <c r="F89" s="4"/>
    </row>
    <row r="90" spans="2:6" x14ac:dyDescent="0.2">
      <c r="B90" s="4"/>
      <c r="C90" s="4"/>
      <c r="D90" s="4"/>
      <c r="E90" s="4"/>
      <c r="F90" s="4"/>
    </row>
    <row r="91" spans="2:6" x14ac:dyDescent="0.2">
      <c r="B91" s="4"/>
      <c r="C91" s="4"/>
      <c r="D91" s="4"/>
      <c r="E91" s="4"/>
      <c r="F91" s="4"/>
    </row>
    <row r="92" spans="2:6" x14ac:dyDescent="0.2">
      <c r="B92" s="4"/>
      <c r="C92" s="4"/>
      <c r="D92" s="4"/>
      <c r="E92" s="4"/>
      <c r="F92" s="4"/>
    </row>
    <row r="93" spans="2:6" x14ac:dyDescent="0.2">
      <c r="B93" s="4"/>
      <c r="C93" s="4"/>
      <c r="D93" s="4"/>
      <c r="E93" s="4"/>
      <c r="F93" s="4"/>
    </row>
    <row r="94" spans="2:6" x14ac:dyDescent="0.2">
      <c r="B94" s="4"/>
      <c r="C94" s="4"/>
      <c r="D94" s="4"/>
      <c r="E94" s="4"/>
      <c r="F94" s="4"/>
    </row>
    <row r="95" spans="2:6" x14ac:dyDescent="0.2">
      <c r="B95" s="4"/>
      <c r="C95" s="4"/>
      <c r="D95" s="4"/>
      <c r="E95" s="4"/>
      <c r="F95" s="4"/>
    </row>
    <row r="96" spans="2:6" x14ac:dyDescent="0.2">
      <c r="B96" s="4"/>
      <c r="C96" s="4"/>
      <c r="D96" s="4"/>
      <c r="E96" s="4"/>
      <c r="F96" s="4"/>
    </row>
    <row r="97" spans="2:6" x14ac:dyDescent="0.2">
      <c r="B97" s="4"/>
      <c r="C97" s="4"/>
      <c r="D97" s="4"/>
      <c r="E97" s="4"/>
      <c r="F97" s="4"/>
    </row>
    <row r="98" spans="2:6" x14ac:dyDescent="0.2">
      <c r="B98" s="4"/>
      <c r="C98" s="4"/>
      <c r="D98" s="4"/>
      <c r="E98" s="4"/>
      <c r="F98" s="4"/>
    </row>
    <row r="99" spans="2:6" x14ac:dyDescent="0.2">
      <c r="B99" s="4"/>
      <c r="C99" s="4"/>
      <c r="D99" s="4"/>
      <c r="E99" s="4"/>
      <c r="F99" s="4"/>
    </row>
    <row r="100" spans="2:6" x14ac:dyDescent="0.2">
      <c r="B100" s="4"/>
      <c r="C100" s="4"/>
      <c r="D100" s="4"/>
      <c r="E100" s="4"/>
      <c r="F100" s="4"/>
    </row>
    <row r="101" spans="2:6" x14ac:dyDescent="0.2">
      <c r="B101" s="4"/>
      <c r="C101" s="4"/>
      <c r="D101" s="4"/>
      <c r="E101" s="4"/>
      <c r="F101" s="4"/>
    </row>
    <row r="102" spans="2:6" x14ac:dyDescent="0.2">
      <c r="B102" s="4"/>
      <c r="C102" s="4"/>
      <c r="D102" s="4"/>
      <c r="E102" s="4"/>
      <c r="F102" s="4"/>
    </row>
    <row r="103" spans="2:6" x14ac:dyDescent="0.2">
      <c r="B103" s="4"/>
      <c r="C103" s="4"/>
      <c r="D103" s="4"/>
      <c r="E103" s="4"/>
      <c r="F103" s="4"/>
    </row>
    <row r="104" spans="2:6" x14ac:dyDescent="0.2">
      <c r="B104" s="4"/>
      <c r="C104" s="4"/>
      <c r="D104" s="4"/>
      <c r="E104" s="4"/>
      <c r="F104" s="4"/>
    </row>
    <row r="105" spans="2:6" x14ac:dyDescent="0.2">
      <c r="B105" s="4"/>
      <c r="C105" s="4"/>
      <c r="D105" s="4"/>
      <c r="E105" s="4"/>
      <c r="F105" s="4"/>
    </row>
    <row r="106" spans="2:6" ht="60" customHeight="1" x14ac:dyDescent="0.2">
      <c r="B106" s="4"/>
      <c r="C106" s="4"/>
      <c r="D106" s="4"/>
      <c r="E106" s="4"/>
      <c r="F106" s="4"/>
    </row>
    <row r="107" spans="2:6" x14ac:dyDescent="0.2">
      <c r="B107" s="4"/>
      <c r="C107" s="4"/>
      <c r="D107" s="4"/>
      <c r="E107" s="4"/>
      <c r="F107" s="4"/>
    </row>
    <row r="108" spans="2:6" x14ac:dyDescent="0.2">
      <c r="B108" s="10"/>
      <c r="C108" s="4"/>
      <c r="D108" s="4"/>
      <c r="E108" s="4"/>
      <c r="F108" s="4"/>
    </row>
    <row r="109" spans="2:6" x14ac:dyDescent="0.2">
      <c r="B109" s="10"/>
      <c r="C109" s="4"/>
      <c r="D109" s="4"/>
      <c r="E109" s="4"/>
      <c r="F109" s="4"/>
    </row>
    <row r="110" spans="2:6" x14ac:dyDescent="0.2">
      <c r="B110" s="10"/>
      <c r="C110" s="4"/>
      <c r="D110" s="4"/>
      <c r="E110" s="4"/>
      <c r="F110" s="4"/>
    </row>
    <row r="111" spans="2:6" x14ac:dyDescent="0.2">
      <c r="B111" s="10"/>
      <c r="C111" s="4"/>
      <c r="D111" s="4"/>
      <c r="E111" s="4"/>
      <c r="F111" s="4"/>
    </row>
    <row r="112" spans="2:6" x14ac:dyDescent="0.2">
      <c r="B112" s="10"/>
      <c r="C112" s="4"/>
      <c r="D112" s="4"/>
      <c r="E112" s="4"/>
      <c r="F112" s="4"/>
    </row>
    <row r="113" spans="2:6" x14ac:dyDescent="0.2">
      <c r="B113" s="10"/>
      <c r="C113" s="4"/>
      <c r="D113" s="4"/>
      <c r="E113" s="4"/>
      <c r="F113" s="4"/>
    </row>
  </sheetData>
  <mergeCells count="6">
    <mergeCell ref="B78:G78"/>
    <mergeCell ref="C21:F21"/>
    <mergeCell ref="C71:F71"/>
    <mergeCell ref="B74:G74"/>
    <mergeCell ref="B75:G75"/>
    <mergeCell ref="B77:G77"/>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47"/>
  <sheetViews>
    <sheetView topLeftCell="A30" workbookViewId="0">
      <selection activeCell="B8" sqref="B8"/>
    </sheetView>
  </sheetViews>
  <sheetFormatPr baseColWidth="10" defaultColWidth="8.83203125" defaultRowHeight="15" x14ac:dyDescent="0.2"/>
  <cols>
    <col min="1" max="1" width="9.1640625" style="4"/>
    <col min="2" max="2" width="50.5" style="4" customWidth="1"/>
    <col min="3" max="4" width="9.1640625" style="4"/>
    <col min="5" max="5" width="7.33203125" style="4" customWidth="1"/>
    <col min="6" max="6" width="5.33203125" style="4" customWidth="1"/>
    <col min="7" max="7" width="2.33203125" style="4" customWidth="1"/>
    <col min="8" max="8" width="9.1640625" style="4"/>
    <col min="9" max="9" width="28.83203125" style="4" customWidth="1"/>
    <col min="10" max="10" width="9.5" style="4" bestFit="1" customWidth="1"/>
    <col min="11" max="60" width="9.1640625" style="4"/>
  </cols>
  <sheetData>
    <row r="1" spans="1:4" x14ac:dyDescent="0.2">
      <c r="A1" s="4" t="s">
        <v>7</v>
      </c>
    </row>
    <row r="4" spans="1:4" ht="19" x14ac:dyDescent="0.25">
      <c r="A4" s="34" t="s">
        <v>22</v>
      </c>
    </row>
    <row r="5" spans="1:4" x14ac:dyDescent="0.2">
      <c r="A5" s="4" t="s">
        <v>26</v>
      </c>
    </row>
    <row r="7" spans="1:4" ht="26" x14ac:dyDescent="0.3">
      <c r="B7" s="13" t="s">
        <v>40</v>
      </c>
    </row>
    <row r="8" spans="1:4" ht="32" x14ac:dyDescent="0.2">
      <c r="B8" s="10" t="s">
        <v>184</v>
      </c>
    </row>
    <row r="9" spans="1:4" ht="26" x14ac:dyDescent="0.3">
      <c r="B9" s="13"/>
    </row>
    <row r="10" spans="1:4" ht="30" customHeight="1" x14ac:dyDescent="0.2">
      <c r="B10" s="17" t="s">
        <v>182</v>
      </c>
      <c r="C10" s="18">
        <v>11.7</v>
      </c>
      <c r="D10" s="18" t="s">
        <v>63</v>
      </c>
    </row>
    <row r="11" spans="1:4" x14ac:dyDescent="0.2">
      <c r="B11" s="18" t="s">
        <v>183</v>
      </c>
      <c r="C11" s="18">
        <v>9.85</v>
      </c>
      <c r="D11" s="18" t="s">
        <v>63</v>
      </c>
    </row>
    <row r="12" spans="1:4" x14ac:dyDescent="0.2">
      <c r="B12" s="18"/>
      <c r="C12" s="18"/>
      <c r="D12" s="18"/>
    </row>
    <row r="13" spans="1:4" x14ac:dyDescent="0.2">
      <c r="B13" s="20" t="s">
        <v>37</v>
      </c>
      <c r="C13" s="20" t="s">
        <v>142</v>
      </c>
      <c r="D13" s="18" t="s">
        <v>63</v>
      </c>
    </row>
    <row r="16" spans="1:4" ht="26" x14ac:dyDescent="0.3">
      <c r="B16" s="13" t="s">
        <v>39</v>
      </c>
    </row>
    <row r="17" spans="2:4" x14ac:dyDescent="0.2">
      <c r="B17" s="35" t="str">
        <f>Oplysninger!B27</f>
        <v xml:space="preserve">sygeplejesaks standard lige stump/spids </v>
      </c>
    </row>
    <row r="19" spans="2:4" x14ac:dyDescent="0.2">
      <c r="B19" s="18" t="s">
        <v>27</v>
      </c>
      <c r="C19" s="36">
        <f>Oplysninger!D31/Oplysninger!D32</f>
        <v>1.9230769230769231</v>
      </c>
      <c r="D19" s="18" t="s">
        <v>63</v>
      </c>
    </row>
    <row r="20" spans="2:4" x14ac:dyDescent="0.2">
      <c r="B20" s="18" t="s">
        <v>28</v>
      </c>
      <c r="C20" s="18">
        <v>0</v>
      </c>
      <c r="D20" s="37" t="s">
        <v>64</v>
      </c>
    </row>
    <row r="21" spans="2:4" x14ac:dyDescent="0.2">
      <c r="B21" s="18" t="s">
        <v>29</v>
      </c>
      <c r="C21" s="18">
        <f>Oplysninger!D40</f>
        <v>0.36</v>
      </c>
      <c r="D21" s="18" t="s">
        <v>63</v>
      </c>
    </row>
    <row r="22" spans="2:4" x14ac:dyDescent="0.2">
      <c r="B22" s="18"/>
      <c r="C22" s="18"/>
      <c r="D22" s="18"/>
    </row>
    <row r="23" spans="2:4" x14ac:dyDescent="0.2">
      <c r="B23" s="20" t="s">
        <v>141</v>
      </c>
      <c r="C23" s="38"/>
      <c r="D23" s="18"/>
    </row>
    <row r="24" spans="2:4" x14ac:dyDescent="0.2">
      <c r="B24" s="18" t="s">
        <v>23</v>
      </c>
      <c r="C24" s="39">
        <f>Oplysninger!D45*Oplysninger!D46+Oplysninger!D65*Oplysninger!D46</f>
        <v>2.6679999999999999E-2</v>
      </c>
      <c r="D24" s="18" t="s">
        <v>63</v>
      </c>
    </row>
    <row r="25" spans="2:4" x14ac:dyDescent="0.2">
      <c r="B25" s="18" t="s">
        <v>24</v>
      </c>
      <c r="C25" s="40">
        <f>Oplysninger!D48*Oplysninger!D49</f>
        <v>7.178039215686275E-3</v>
      </c>
      <c r="D25" s="18" t="s">
        <v>63</v>
      </c>
    </row>
    <row r="26" spans="2:4" x14ac:dyDescent="0.2">
      <c r="B26" s="18" t="s">
        <v>25</v>
      </c>
      <c r="C26" s="40">
        <f>Oplysninger!D53</f>
        <v>9.0666666666666673E-3</v>
      </c>
      <c r="D26" s="18" t="s">
        <v>63</v>
      </c>
    </row>
    <row r="27" spans="2:4" ht="32" x14ac:dyDescent="0.2">
      <c r="B27" s="17" t="s">
        <v>164</v>
      </c>
      <c r="C27" s="36">
        <f>Oplysninger!D54*Oplysninger!D55</f>
        <v>5.6689667263400008</v>
      </c>
      <c r="D27" s="18" t="s">
        <v>63</v>
      </c>
    </row>
    <row r="28" spans="2:4" x14ac:dyDescent="0.2">
      <c r="B28" s="18" t="s">
        <v>106</v>
      </c>
      <c r="C28" s="39">
        <f>Oplysninger!D57*Oplysninger!D58</f>
        <v>3.3333333333333333E-2</v>
      </c>
      <c r="D28" s="18" t="s">
        <v>63</v>
      </c>
    </row>
    <row r="29" spans="2:4" x14ac:dyDescent="0.2">
      <c r="B29" s="18" t="s">
        <v>165</v>
      </c>
      <c r="C29" s="41">
        <f>Oplysninger!D63*Oplysninger!D58</f>
        <v>0.11805555555555555</v>
      </c>
      <c r="D29" s="18" t="s">
        <v>63</v>
      </c>
    </row>
    <row r="30" spans="2:4" x14ac:dyDescent="0.2">
      <c r="B30" s="18"/>
      <c r="C30" s="18"/>
      <c r="D30" s="18"/>
    </row>
    <row r="31" spans="2:4" x14ac:dyDescent="0.2">
      <c r="B31" s="42" t="s">
        <v>37</v>
      </c>
      <c r="C31" s="43">
        <f>SUM(C19:C30)</f>
        <v>8.1463572441881649</v>
      </c>
      <c r="D31" s="18" t="s">
        <v>63</v>
      </c>
    </row>
    <row r="33" spans="1:4" x14ac:dyDescent="0.2">
      <c r="B33" s="14" t="s">
        <v>138</v>
      </c>
    </row>
    <row r="34" spans="1:4" ht="75" customHeight="1" x14ac:dyDescent="0.2">
      <c r="B34" s="62" t="s">
        <v>166</v>
      </c>
      <c r="C34" s="62"/>
      <c r="D34" s="62"/>
    </row>
    <row r="35" spans="1:4" ht="10.5" customHeight="1" x14ac:dyDescent="0.2"/>
    <row r="36" spans="1:4" x14ac:dyDescent="0.2">
      <c r="B36" s="14" t="s">
        <v>136</v>
      </c>
    </row>
    <row r="37" spans="1:4" ht="42" customHeight="1" x14ac:dyDescent="0.2">
      <c r="B37" s="62" t="s">
        <v>139</v>
      </c>
      <c r="C37" s="62"/>
      <c r="D37" s="62"/>
    </row>
    <row r="38" spans="1:4" ht="33.75" customHeight="1" x14ac:dyDescent="0.2">
      <c r="B38" s="62" t="s">
        <v>140</v>
      </c>
      <c r="C38" s="62"/>
      <c r="D38" s="62"/>
    </row>
    <row r="39" spans="1:4" ht="6.75" customHeight="1" x14ac:dyDescent="0.2"/>
    <row r="40" spans="1:4" ht="62.25" customHeight="1" x14ac:dyDescent="0.2">
      <c r="B40" s="62" t="s">
        <v>167</v>
      </c>
      <c r="C40" s="62"/>
      <c r="D40" s="62"/>
    </row>
    <row r="44" spans="1:4" x14ac:dyDescent="0.2">
      <c r="A44" s="10"/>
    </row>
    <row r="45" spans="1:4" x14ac:dyDescent="0.2">
      <c r="A45" s="10"/>
    </row>
    <row r="46" spans="1:4" x14ac:dyDescent="0.2">
      <c r="A46" s="10"/>
    </row>
    <row r="47" spans="1:4" ht="60" customHeight="1" x14ac:dyDescent="0.2">
      <c r="A47" s="63"/>
      <c r="B47" s="63"/>
    </row>
  </sheetData>
  <mergeCells count="5">
    <mergeCell ref="B34:D34"/>
    <mergeCell ref="B37:D37"/>
    <mergeCell ref="B38:D38"/>
    <mergeCell ref="B40:D40"/>
    <mergeCell ref="A47:B4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H72"/>
  <sheetViews>
    <sheetView topLeftCell="A105" workbookViewId="0">
      <selection activeCell="G16" sqref="G16"/>
    </sheetView>
  </sheetViews>
  <sheetFormatPr baseColWidth="10" defaultColWidth="9.1640625" defaultRowHeight="15" x14ac:dyDescent="0.2"/>
  <cols>
    <col min="1" max="1" width="4" style="4" customWidth="1"/>
    <col min="2" max="2" width="28.33203125" style="4" customWidth="1"/>
    <col min="3" max="3" width="9.1640625" style="4"/>
    <col min="4" max="4" width="12.5" style="4" customWidth="1"/>
    <col min="5" max="5" width="13.6640625" style="4" customWidth="1"/>
    <col min="6" max="6" width="16.5" style="4" customWidth="1"/>
    <col min="7" max="7" width="15.5" style="4" customWidth="1"/>
    <col min="8" max="8" width="11.5" style="4" customWidth="1"/>
    <col min="9" max="9" width="18.5" style="4" customWidth="1"/>
    <col min="10" max="16384" width="9.1640625" style="4"/>
  </cols>
  <sheetData>
    <row r="3" spans="2:8" ht="19" x14ac:dyDescent="0.25">
      <c r="B3" s="34" t="s">
        <v>133</v>
      </c>
    </row>
    <row r="4" spans="2:8" ht="16" x14ac:dyDescent="0.2">
      <c r="B4" s="44" t="s">
        <v>134</v>
      </c>
    </row>
    <row r="5" spans="2:8" x14ac:dyDescent="0.2">
      <c r="B5" s="4" t="s">
        <v>145</v>
      </c>
    </row>
    <row r="7" spans="2:8" x14ac:dyDescent="0.2">
      <c r="B7" s="4" t="s">
        <v>175</v>
      </c>
      <c r="F7" s="45"/>
    </row>
    <row r="8" spans="2:8" x14ac:dyDescent="0.2">
      <c r="B8" s="18"/>
      <c r="C8" s="18"/>
      <c r="D8" s="20" t="s">
        <v>119</v>
      </c>
      <c r="E8" s="46" t="s">
        <v>118</v>
      </c>
      <c r="F8" s="45"/>
    </row>
    <row r="9" spans="2:8" x14ac:dyDescent="0.2">
      <c r="B9" s="20" t="s">
        <v>168</v>
      </c>
      <c r="C9" s="18" t="s">
        <v>2</v>
      </c>
      <c r="D9" s="18"/>
      <c r="E9" s="18"/>
      <c r="F9" s="45"/>
    </row>
    <row r="10" spans="2:8" x14ac:dyDescent="0.2">
      <c r="B10" s="18" t="s">
        <v>121</v>
      </c>
      <c r="C10" s="18" t="s">
        <v>122</v>
      </c>
      <c r="D10" s="47">
        <f>'Miljø data'!F34</f>
        <v>0.20662039969929499</v>
      </c>
      <c r="E10" s="48">
        <f>D10/Oplysninger!$D$32+'Miljø data'!G34*3</f>
        <v>2.9305766152095569E-2</v>
      </c>
      <c r="F10" s="49"/>
    </row>
    <row r="11" spans="2:8" x14ac:dyDescent="0.2">
      <c r="B11" s="18" t="s">
        <v>123</v>
      </c>
      <c r="C11" s="18" t="s">
        <v>128</v>
      </c>
      <c r="D11" s="50">
        <f>'Miljø data'!F37</f>
        <v>1.65141354939168E-7</v>
      </c>
      <c r="E11" s="51">
        <f>D11/Oplysninger!$D$32+ 'Miljø data'!G37*2</f>
        <v>1.4197793150715448E-6</v>
      </c>
      <c r="F11" s="49"/>
    </row>
    <row r="12" spans="2:8" x14ac:dyDescent="0.2">
      <c r="B12" s="18" t="s">
        <v>124</v>
      </c>
      <c r="C12" s="18" t="s">
        <v>129</v>
      </c>
      <c r="D12" s="52">
        <f>'Miljø data'!F38</f>
        <v>1.28742338170705E-5</v>
      </c>
      <c r="E12" s="51">
        <f>D12/Oplysninger!$D$32+ 'Miljø data'!G38*2</f>
        <v>7.5969887080949528E-6</v>
      </c>
      <c r="F12" s="49"/>
    </row>
    <row r="13" spans="2:8" x14ac:dyDescent="0.2">
      <c r="B13" s="18" t="s">
        <v>125</v>
      </c>
      <c r="C13" s="18" t="s">
        <v>130</v>
      </c>
      <c r="D13" s="53">
        <f>'Miljø data'!F46</f>
        <v>7.79302207611889E-4</v>
      </c>
      <c r="E13" s="53">
        <f>D13/Oplysninger!$D$32+'Miljø data'!G46*2</f>
        <v>3.4379695983525495E-4</v>
      </c>
      <c r="F13" s="49"/>
    </row>
    <row r="14" spans="2:8" x14ac:dyDescent="0.2">
      <c r="B14" s="18" t="s">
        <v>126</v>
      </c>
      <c r="C14" s="18" t="s">
        <v>131</v>
      </c>
      <c r="D14" s="51">
        <f>'Miljø data'!F47</f>
        <v>2.5798268046254001E-6</v>
      </c>
      <c r="E14" s="51">
        <f>D14/Oplysninger!$D$32+'Miljø data'!G47*5</f>
        <v>1.868487607177698E-7</v>
      </c>
      <c r="F14" s="49"/>
    </row>
    <row r="15" spans="2:8" x14ac:dyDescent="0.2">
      <c r="B15" s="18" t="s">
        <v>127</v>
      </c>
      <c r="C15" s="18" t="s">
        <v>132</v>
      </c>
      <c r="D15" s="54">
        <f>'Miljø data'!F49</f>
        <v>3.26958173913745</v>
      </c>
      <c r="E15" s="47">
        <f>D15/Oplysninger!$D$32+'Miljø data'!G49*5</f>
        <v>0.72061704464215315</v>
      </c>
      <c r="F15" s="49"/>
      <c r="G15" s="55"/>
      <c r="H15" s="55"/>
    </row>
    <row r="16" spans="2:8" ht="303.75" customHeight="1" x14ac:dyDescent="0.2">
      <c r="B16" s="45"/>
      <c r="C16" s="45"/>
      <c r="D16" s="56"/>
      <c r="E16" s="57"/>
      <c r="F16" s="58"/>
      <c r="G16" s="55"/>
      <c r="H16" s="55"/>
    </row>
    <row r="17" spans="2:8" x14ac:dyDescent="0.2">
      <c r="B17" s="14" t="s">
        <v>135</v>
      </c>
    </row>
    <row r="18" spans="2:8" ht="50.25" customHeight="1" x14ac:dyDescent="0.2">
      <c r="B18" s="62" t="s">
        <v>169</v>
      </c>
      <c r="C18" s="62"/>
      <c r="D18" s="62"/>
      <c r="E18" s="62"/>
      <c r="F18" s="62"/>
      <c r="G18" s="55"/>
      <c r="H18" s="55"/>
    </row>
    <row r="19" spans="2:8" x14ac:dyDescent="0.2">
      <c r="H19" s="55"/>
    </row>
    <row r="20" spans="2:8" ht="79.5" customHeight="1" x14ac:dyDescent="0.2">
      <c r="B20" s="62" t="s">
        <v>170</v>
      </c>
      <c r="C20" s="62"/>
      <c r="D20" s="62"/>
      <c r="E20" s="62"/>
      <c r="F20" s="62"/>
      <c r="H20" s="55"/>
    </row>
    <row r="22" spans="2:8" ht="24" customHeight="1" x14ac:dyDescent="0.2">
      <c r="B22" s="14" t="s">
        <v>138</v>
      </c>
      <c r="F22" s="55"/>
      <c r="G22" s="55"/>
      <c r="H22" s="55"/>
    </row>
    <row r="23" spans="2:8" ht="232.5" customHeight="1" x14ac:dyDescent="0.2">
      <c r="B23" s="62" t="s">
        <v>171</v>
      </c>
      <c r="C23" s="62"/>
      <c r="D23" s="62"/>
      <c r="E23" s="62"/>
      <c r="F23" s="62"/>
    </row>
    <row r="25" spans="2:8" ht="5.25" customHeight="1" x14ac:dyDescent="0.2"/>
    <row r="26" spans="2:8" x14ac:dyDescent="0.2">
      <c r="B26" s="14" t="s">
        <v>136</v>
      </c>
    </row>
    <row r="27" spans="2:8" ht="50.25" customHeight="1" x14ac:dyDescent="0.2">
      <c r="B27" s="62" t="s">
        <v>146</v>
      </c>
      <c r="C27" s="62"/>
      <c r="D27" s="62"/>
      <c r="E27" s="62"/>
      <c r="F27" s="62"/>
    </row>
    <row r="28" spans="2:8" ht="82.5" customHeight="1" x14ac:dyDescent="0.2">
      <c r="B28" s="62" t="s">
        <v>137</v>
      </c>
      <c r="C28" s="62"/>
      <c r="D28" s="62"/>
      <c r="E28" s="62"/>
      <c r="F28" s="62"/>
    </row>
    <row r="67" spans="2:3" x14ac:dyDescent="0.2">
      <c r="B67" s="18" t="s">
        <v>147</v>
      </c>
      <c r="C67" s="18"/>
    </row>
    <row r="68" spans="2:3" x14ac:dyDescent="0.2">
      <c r="B68" s="18" t="s">
        <v>148</v>
      </c>
      <c r="C68" s="18"/>
    </row>
    <row r="69" spans="2:3" x14ac:dyDescent="0.2">
      <c r="B69" s="18" t="s">
        <v>149</v>
      </c>
      <c r="C69" s="18"/>
    </row>
    <row r="70" spans="2:3" x14ac:dyDescent="0.2">
      <c r="B70" s="18" t="s">
        <v>150</v>
      </c>
      <c r="C70" s="18"/>
    </row>
    <row r="71" spans="2:3" x14ac:dyDescent="0.2">
      <c r="B71" s="18" t="s">
        <v>151</v>
      </c>
      <c r="C71" s="18"/>
    </row>
    <row r="72" spans="2:3" x14ac:dyDescent="0.2">
      <c r="B72" s="18" t="s">
        <v>152</v>
      </c>
      <c r="C72" s="18"/>
    </row>
  </sheetData>
  <mergeCells count="5">
    <mergeCell ref="B18:F18"/>
    <mergeCell ref="B20:F20"/>
    <mergeCell ref="B23:F23"/>
    <mergeCell ref="B27:F27"/>
    <mergeCell ref="B28:F28"/>
  </mergeCells>
  <conditionalFormatting sqref="D10:E10">
    <cfRule type="colorScale" priority="6">
      <colorScale>
        <cfvo type="min"/>
        <cfvo type="percentile" val="50"/>
        <cfvo type="max"/>
        <color rgb="FF63BE7B"/>
        <color rgb="FFFFEB84"/>
        <color rgb="FFF8696B"/>
      </colorScale>
    </cfRule>
  </conditionalFormatting>
  <conditionalFormatting sqref="D11:E11">
    <cfRule type="colorScale" priority="5">
      <colorScale>
        <cfvo type="min"/>
        <cfvo type="percentile" val="50"/>
        <cfvo type="max"/>
        <color rgb="FF63BE7B"/>
        <color rgb="FFFFEB84"/>
        <color rgb="FFF8696B"/>
      </colorScale>
    </cfRule>
  </conditionalFormatting>
  <conditionalFormatting sqref="D12:E12">
    <cfRule type="colorScale" priority="4">
      <colorScale>
        <cfvo type="min"/>
        <cfvo type="percentile" val="50"/>
        <cfvo type="max"/>
        <color rgb="FF63BE7B"/>
        <color rgb="FFFFEB84"/>
        <color rgb="FFF8696B"/>
      </colorScale>
    </cfRule>
  </conditionalFormatting>
  <conditionalFormatting sqref="D13:E13">
    <cfRule type="colorScale" priority="3">
      <colorScale>
        <cfvo type="min"/>
        <cfvo type="percentile" val="50"/>
        <cfvo type="max"/>
        <color rgb="FF63BE7B"/>
        <color rgb="FFFFEB84"/>
        <color rgb="FFF8696B"/>
      </colorScale>
    </cfRule>
  </conditionalFormatting>
  <conditionalFormatting sqref="D14:E14">
    <cfRule type="colorScale" priority="2">
      <colorScale>
        <cfvo type="min"/>
        <cfvo type="percentile" val="50"/>
        <cfvo type="max"/>
        <color rgb="FF63BE7B"/>
        <color rgb="FFFFEB84"/>
        <color rgb="FFF8696B"/>
      </colorScale>
    </cfRule>
  </conditionalFormatting>
  <conditionalFormatting sqref="D15:E16">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4"/>
  <sheetViews>
    <sheetView tabSelected="1" topLeftCell="A24" workbookViewId="0">
      <selection activeCell="M29" sqref="M29"/>
    </sheetView>
  </sheetViews>
  <sheetFormatPr baseColWidth="10" defaultColWidth="8.83203125" defaultRowHeight="15" x14ac:dyDescent="0.2"/>
  <cols>
    <col min="4" max="4" width="57.83203125" customWidth="1"/>
    <col min="5" max="5" width="14" customWidth="1"/>
    <col min="6" max="6" width="15" customWidth="1"/>
    <col min="7" max="7" width="16.5" customWidth="1"/>
    <col min="10" max="10" width="11.5" customWidth="1"/>
    <col min="11" max="11" width="12" bestFit="1" customWidth="1"/>
    <col min="12" max="12" width="8.6640625" customWidth="1"/>
    <col min="13" max="13" width="9.6640625" customWidth="1"/>
  </cols>
  <sheetData>
    <row r="1" spans="1:34" ht="106.5" customHeight="1" x14ac:dyDescent="0.2">
      <c r="A1" s="8" t="s">
        <v>177</v>
      </c>
    </row>
    <row r="2" spans="1:34" x14ac:dyDescent="0.2">
      <c r="E2" t="s">
        <v>58</v>
      </c>
      <c r="F2" t="s">
        <v>58</v>
      </c>
      <c r="G2" t="s">
        <v>58</v>
      </c>
      <c r="H2" t="s">
        <v>58</v>
      </c>
      <c r="I2" t="s">
        <v>58</v>
      </c>
      <c r="J2" t="s">
        <v>58</v>
      </c>
      <c r="K2" t="s">
        <v>58</v>
      </c>
      <c r="L2" t="s">
        <v>58</v>
      </c>
      <c r="M2" t="s">
        <v>58</v>
      </c>
      <c r="N2" t="s">
        <v>58</v>
      </c>
      <c r="O2" t="s">
        <v>58</v>
      </c>
      <c r="P2" t="s">
        <v>58</v>
      </c>
      <c r="Q2" t="s">
        <v>58</v>
      </c>
      <c r="R2" t="s">
        <v>58</v>
      </c>
      <c r="S2" t="s">
        <v>58</v>
      </c>
      <c r="T2" t="s">
        <v>58</v>
      </c>
      <c r="U2" t="s">
        <v>58</v>
      </c>
      <c r="V2" t="s">
        <v>58</v>
      </c>
      <c r="W2" t="s">
        <v>58</v>
      </c>
      <c r="X2" t="s">
        <v>58</v>
      </c>
      <c r="Y2" t="s">
        <v>58</v>
      </c>
      <c r="Z2" t="s">
        <v>58</v>
      </c>
      <c r="AA2" t="s">
        <v>58</v>
      </c>
      <c r="AB2" t="s">
        <v>58</v>
      </c>
      <c r="AC2" t="s">
        <v>58</v>
      </c>
      <c r="AD2" t="s">
        <v>58</v>
      </c>
      <c r="AE2" t="s">
        <v>58</v>
      </c>
      <c r="AF2" t="s">
        <v>58</v>
      </c>
      <c r="AG2" t="s">
        <v>58</v>
      </c>
      <c r="AH2" t="s">
        <v>58</v>
      </c>
    </row>
    <row r="3" spans="1:34" x14ac:dyDescent="0.2">
      <c r="F3" t="s">
        <v>109</v>
      </c>
      <c r="G3" t="s">
        <v>81</v>
      </c>
      <c r="H3" t="s">
        <v>82</v>
      </c>
      <c r="I3" t="s">
        <v>82</v>
      </c>
      <c r="J3" t="s">
        <v>83</v>
      </c>
      <c r="K3" t="s">
        <v>84</v>
      </c>
      <c r="L3" t="s">
        <v>84</v>
      </c>
      <c r="M3" t="s">
        <v>84</v>
      </c>
      <c r="N3" t="s">
        <v>85</v>
      </c>
      <c r="O3" t="s">
        <v>86</v>
      </c>
      <c r="P3" t="s">
        <v>110</v>
      </c>
      <c r="Q3" t="s">
        <v>87</v>
      </c>
      <c r="R3" t="s">
        <v>87</v>
      </c>
      <c r="S3" t="s">
        <v>88</v>
      </c>
      <c r="T3" t="s">
        <v>111</v>
      </c>
      <c r="U3" t="s">
        <v>112</v>
      </c>
      <c r="V3" t="s">
        <v>89</v>
      </c>
      <c r="W3" t="s">
        <v>113</v>
      </c>
      <c r="X3" t="s">
        <v>90</v>
      </c>
      <c r="Y3" t="s">
        <v>91</v>
      </c>
      <c r="Z3" t="s">
        <v>92</v>
      </c>
      <c r="AA3" t="s">
        <v>93</v>
      </c>
      <c r="AB3" t="s">
        <v>93</v>
      </c>
      <c r="AC3" t="s">
        <v>94</v>
      </c>
      <c r="AD3" t="s">
        <v>95</v>
      </c>
      <c r="AE3" t="s">
        <v>114</v>
      </c>
      <c r="AF3" t="s">
        <v>96</v>
      </c>
      <c r="AG3" t="s">
        <v>97</v>
      </c>
      <c r="AH3" t="s">
        <v>98</v>
      </c>
    </row>
    <row r="4" spans="1:34" x14ac:dyDescent="0.2">
      <c r="A4" t="s">
        <v>60</v>
      </c>
      <c r="B4" t="s">
        <v>60</v>
      </c>
      <c r="C4" t="s">
        <v>60</v>
      </c>
      <c r="D4" t="s">
        <v>60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row>
    <row r="5" spans="1:34" x14ac:dyDescent="0.2">
      <c r="B5" t="s">
        <v>61</v>
      </c>
      <c r="C5" t="s">
        <v>61</v>
      </c>
      <c r="D5" t="s">
        <v>61</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row>
    <row r="6" spans="1:34" x14ac:dyDescent="0.2">
      <c r="C6" t="s">
        <v>62</v>
      </c>
      <c r="D6" t="s">
        <v>62</v>
      </c>
      <c r="E6">
        <v>0</v>
      </c>
      <c r="F6">
        <v>0</v>
      </c>
      <c r="G6">
        <v>0</v>
      </c>
      <c r="H6">
        <v>0</v>
      </c>
      <c r="I6">
        <v>0</v>
      </c>
      <c r="J6">
        <v>0</v>
      </c>
      <c r="K6" s="3">
        <v>0</v>
      </c>
      <c r="L6" s="3">
        <v>0</v>
      </c>
      <c r="M6" s="3">
        <v>0</v>
      </c>
      <c r="N6">
        <v>0</v>
      </c>
      <c r="O6">
        <v>0</v>
      </c>
      <c r="P6">
        <v>0</v>
      </c>
      <c r="Q6">
        <v>0</v>
      </c>
      <c r="R6">
        <v>0</v>
      </c>
      <c r="S6">
        <v>0</v>
      </c>
      <c r="T6">
        <v>0</v>
      </c>
      <c r="U6">
        <v>0</v>
      </c>
      <c r="V6">
        <v>0</v>
      </c>
      <c r="W6">
        <v>0</v>
      </c>
      <c r="X6">
        <v>0</v>
      </c>
      <c r="Y6">
        <v>0</v>
      </c>
      <c r="Z6">
        <v>0</v>
      </c>
      <c r="AA6">
        <v>0</v>
      </c>
      <c r="AB6">
        <v>0</v>
      </c>
      <c r="AC6">
        <v>0</v>
      </c>
      <c r="AD6">
        <v>0</v>
      </c>
      <c r="AE6">
        <v>0</v>
      </c>
      <c r="AF6">
        <v>0</v>
      </c>
      <c r="AG6">
        <v>0</v>
      </c>
      <c r="AH6">
        <v>0</v>
      </c>
    </row>
    <row r="7" spans="1:34" x14ac:dyDescent="0.2">
      <c r="D7" t="s">
        <v>66</v>
      </c>
      <c r="E7" s="3">
        <v>100</v>
      </c>
      <c r="F7" s="3">
        <v>0</v>
      </c>
      <c r="G7" s="3">
        <v>0.79835424993013404</v>
      </c>
      <c r="H7" s="3">
        <v>6.1645515297861699E-2</v>
      </c>
      <c r="I7">
        <v>0.23787916491410199</v>
      </c>
      <c r="J7" s="3">
        <v>4.0071625047481803E-2</v>
      </c>
      <c r="K7" s="3">
        <v>24.024267286991499</v>
      </c>
      <c r="L7" s="3">
        <v>0.79671845844703604</v>
      </c>
      <c r="M7" s="3">
        <v>0.18010054554834001</v>
      </c>
      <c r="N7" s="3">
        <v>1.59690808272543E-3</v>
      </c>
      <c r="O7" s="3">
        <v>9.5826567862350494E-3</v>
      </c>
      <c r="P7">
        <v>0.421067098116089</v>
      </c>
      <c r="Q7" s="3">
        <v>0.60200332291630099</v>
      </c>
      <c r="R7" s="3">
        <v>0.24294405285825599</v>
      </c>
      <c r="S7">
        <v>2.1733093652016602</v>
      </c>
      <c r="T7" s="3">
        <v>3.7350528569382</v>
      </c>
      <c r="U7">
        <v>-10.4933134585941</v>
      </c>
      <c r="V7">
        <v>0.126112250004426</v>
      </c>
      <c r="W7" s="3">
        <v>0</v>
      </c>
      <c r="X7">
        <v>7.4411674229484207E-2</v>
      </c>
      <c r="Y7">
        <v>0</v>
      </c>
      <c r="Z7" s="3">
        <v>0.123464397410825</v>
      </c>
      <c r="AA7">
        <v>0</v>
      </c>
      <c r="AB7">
        <v>0</v>
      </c>
      <c r="AC7">
        <v>0.207273403575886</v>
      </c>
      <c r="AD7">
        <v>0</v>
      </c>
      <c r="AE7">
        <v>-127.546116731921</v>
      </c>
      <c r="AF7">
        <v>199.49318480745401</v>
      </c>
      <c r="AG7">
        <v>4.6903905507645698</v>
      </c>
      <c r="AH7">
        <v>0</v>
      </c>
    </row>
    <row r="8" spans="1:34" x14ac:dyDescent="0.2">
      <c r="D8" t="s">
        <v>67</v>
      </c>
      <c r="E8">
        <v>100</v>
      </c>
      <c r="F8">
        <v>0</v>
      </c>
      <c r="G8">
        <v>2.3654800637240898</v>
      </c>
      <c r="H8" s="3">
        <v>0.138663886498302</v>
      </c>
      <c r="I8">
        <v>0.53507946789932803</v>
      </c>
      <c r="J8">
        <v>2.0536431683536902E-2</v>
      </c>
      <c r="K8" s="3">
        <v>26.422955014483499</v>
      </c>
      <c r="L8" s="3">
        <v>0.87626630753286705</v>
      </c>
      <c r="M8" s="3">
        <v>0.198082570271955</v>
      </c>
      <c r="N8">
        <v>8.6687481235533297E-4</v>
      </c>
      <c r="O8">
        <v>5.5214867332197999E-3</v>
      </c>
      <c r="P8">
        <v>0.173978433127458</v>
      </c>
      <c r="Q8">
        <v>0.73538546867198396</v>
      </c>
      <c r="R8" s="3">
        <v>0.29677166117084702</v>
      </c>
      <c r="S8">
        <v>9.6836775062359699</v>
      </c>
      <c r="T8">
        <v>2.3372269986256602</v>
      </c>
      <c r="U8">
        <v>2.1021176589015398</v>
      </c>
      <c r="V8">
        <v>0.15009397258124599</v>
      </c>
      <c r="W8">
        <v>0</v>
      </c>
      <c r="X8">
        <v>6.1315432175143604E-3</v>
      </c>
      <c r="Y8">
        <v>0</v>
      </c>
      <c r="Z8">
        <v>8.7895293442910402E-2</v>
      </c>
      <c r="AA8">
        <v>0</v>
      </c>
      <c r="AB8">
        <v>0</v>
      </c>
      <c r="AC8">
        <v>0.11775716808510001</v>
      </c>
      <c r="AD8">
        <v>0</v>
      </c>
      <c r="AE8">
        <v>-53.316077715914503</v>
      </c>
      <c r="AF8">
        <v>100.122825979712</v>
      </c>
      <c r="AG8">
        <v>6.9387639285026603</v>
      </c>
      <c r="AH8">
        <v>0</v>
      </c>
    </row>
    <row r="9" spans="1:34" x14ac:dyDescent="0.2">
      <c r="D9" t="s">
        <v>68</v>
      </c>
      <c r="E9" s="3">
        <v>100</v>
      </c>
      <c r="F9" s="3">
        <v>0</v>
      </c>
      <c r="G9" s="3">
        <v>2.8488525562912099</v>
      </c>
      <c r="H9" s="3">
        <v>0.14212979058130801</v>
      </c>
      <c r="I9">
        <v>0.54845378012551704</v>
      </c>
      <c r="J9">
        <v>1.30015459208494E-2</v>
      </c>
      <c r="K9" s="3">
        <v>26.797301182641299</v>
      </c>
      <c r="L9" s="3">
        <v>0.88868077572277604</v>
      </c>
      <c r="M9" s="3">
        <v>0.200888897237259</v>
      </c>
      <c r="N9">
        <v>8.7859876729847895E-4</v>
      </c>
      <c r="O9">
        <v>5.5988326076717998E-3</v>
      </c>
      <c r="P9">
        <v>1.1122227637014801</v>
      </c>
      <c r="Q9">
        <v>0.80272688337073195</v>
      </c>
      <c r="R9" s="3">
        <v>0.323947916831477</v>
      </c>
      <c r="S9">
        <v>9.8194392044891501</v>
      </c>
      <c r="T9">
        <v>2.4456855355962301</v>
      </c>
      <c r="U9">
        <v>2.6204786949366401</v>
      </c>
      <c r="V9">
        <v>0.168658356749744</v>
      </c>
      <c r="W9">
        <v>0</v>
      </c>
      <c r="X9">
        <v>6.2174808135850596E-3</v>
      </c>
      <c r="Y9">
        <v>0</v>
      </c>
      <c r="Z9">
        <v>8.9448027470897307E-2</v>
      </c>
      <c r="AA9">
        <v>0</v>
      </c>
      <c r="AB9">
        <v>0</v>
      </c>
      <c r="AC9">
        <v>0.125672039920179</v>
      </c>
      <c r="AD9">
        <v>0</v>
      </c>
      <c r="AE9">
        <v>-53.922053147723602</v>
      </c>
      <c r="AF9">
        <v>97.906637157012398</v>
      </c>
      <c r="AG9">
        <v>7.0551331269358402</v>
      </c>
      <c r="AH9">
        <v>0</v>
      </c>
    </row>
    <row r="10" spans="1:34" x14ac:dyDescent="0.2">
      <c r="D10" t="s">
        <v>69</v>
      </c>
      <c r="E10" s="3">
        <v>100</v>
      </c>
      <c r="F10" s="3">
        <v>0</v>
      </c>
      <c r="G10" s="3">
        <v>28.3063397863666</v>
      </c>
      <c r="H10" s="3">
        <v>6.3786928004857602E-3</v>
      </c>
      <c r="I10">
        <v>2.4614249865403899E-2</v>
      </c>
      <c r="J10" s="3">
        <v>5.4085639536884798E-2</v>
      </c>
      <c r="K10" s="3">
        <v>1.75141627959266</v>
      </c>
      <c r="L10" s="3">
        <v>5.8082340731018603E-2</v>
      </c>
      <c r="M10" s="3">
        <v>1.31296835682343E-2</v>
      </c>
      <c r="N10">
        <v>1.8554222081715701E-3</v>
      </c>
      <c r="O10">
        <v>5.7837647964271502E-3</v>
      </c>
      <c r="P10">
        <v>1.5773482877541101</v>
      </c>
      <c r="Q10" s="3">
        <v>0.19503650691924099</v>
      </c>
      <c r="R10">
        <v>7.8708800504188603E-2</v>
      </c>
      <c r="S10">
        <v>0.14777939756465799</v>
      </c>
      <c r="T10" s="3">
        <v>0.19649838561014699</v>
      </c>
      <c r="U10">
        <v>-0.23259894624296301</v>
      </c>
      <c r="V10">
        <v>4.7593726175843197E-2</v>
      </c>
      <c r="W10" s="3">
        <v>0</v>
      </c>
      <c r="X10">
        <v>0</v>
      </c>
      <c r="Y10">
        <v>0</v>
      </c>
      <c r="Z10">
        <v>4.2292691934314897E-2</v>
      </c>
      <c r="AA10">
        <v>0</v>
      </c>
      <c r="AB10">
        <v>0</v>
      </c>
      <c r="AC10" s="3">
        <v>1.70555300859569E-8</v>
      </c>
      <c r="AD10">
        <v>0</v>
      </c>
      <c r="AE10">
        <v>-0.37261265926458398</v>
      </c>
      <c r="AF10">
        <v>25.401037364132701</v>
      </c>
      <c r="AG10">
        <v>42.6972305683909</v>
      </c>
      <c r="AH10">
        <v>0</v>
      </c>
    </row>
    <row r="11" spans="1:34" x14ac:dyDescent="0.2">
      <c r="D11" t="s">
        <v>70</v>
      </c>
      <c r="E11" s="3">
        <v>100</v>
      </c>
      <c r="F11" s="3">
        <v>0</v>
      </c>
      <c r="G11" s="3">
        <v>0.15653283536929</v>
      </c>
      <c r="H11" s="3">
        <v>0.10566447635087201</v>
      </c>
      <c r="I11" s="3">
        <v>0.40774056756571803</v>
      </c>
      <c r="J11" s="3">
        <v>0.21141926345523701</v>
      </c>
      <c r="K11" s="3">
        <v>13.406232565295401</v>
      </c>
      <c r="L11" s="3">
        <v>0.44459182939527497</v>
      </c>
      <c r="M11" s="3">
        <v>0.10050128771523401</v>
      </c>
      <c r="N11" s="3">
        <v>3.2763917877045299E-4</v>
      </c>
      <c r="O11" s="3">
        <v>3.4099143223972101E-3</v>
      </c>
      <c r="P11" s="3">
        <v>71.191621559758104</v>
      </c>
      <c r="Q11" s="3">
        <v>5.4950977348966399</v>
      </c>
      <c r="R11">
        <v>2.2175979164049</v>
      </c>
      <c r="S11">
        <v>0.16087165409770299</v>
      </c>
      <c r="T11" s="3">
        <v>0.68024883233255495</v>
      </c>
      <c r="U11">
        <v>-1.16587562937398</v>
      </c>
      <c r="V11">
        <v>1.50871074096945</v>
      </c>
      <c r="W11">
        <v>0</v>
      </c>
      <c r="X11">
        <v>0</v>
      </c>
      <c r="Y11" s="3">
        <v>0</v>
      </c>
      <c r="Z11" s="3">
        <v>6.2945735059788593E-2</v>
      </c>
      <c r="AA11">
        <v>0</v>
      </c>
      <c r="AB11">
        <v>0</v>
      </c>
      <c r="AC11">
        <v>0</v>
      </c>
      <c r="AD11">
        <v>0</v>
      </c>
      <c r="AE11">
        <v>3.2782831771378498</v>
      </c>
      <c r="AF11">
        <v>0.247205839352302</v>
      </c>
      <c r="AG11">
        <v>1.48687206071652</v>
      </c>
      <c r="AH11">
        <v>0</v>
      </c>
    </row>
    <row r="12" spans="1:34" x14ac:dyDescent="0.2">
      <c r="D12" t="s">
        <v>71</v>
      </c>
      <c r="E12" s="3">
        <v>100</v>
      </c>
      <c r="F12" s="3">
        <v>0</v>
      </c>
      <c r="G12" s="3">
        <v>0.21301131523427</v>
      </c>
      <c r="H12" s="3">
        <v>0.17691329603573699</v>
      </c>
      <c r="I12" s="3">
        <v>0.68267718940848998</v>
      </c>
      <c r="J12" s="3">
        <v>0.201032650657994</v>
      </c>
      <c r="K12" s="3">
        <v>21.740734186295999</v>
      </c>
      <c r="L12" s="3">
        <v>0.72098949031388404</v>
      </c>
      <c r="M12" s="3">
        <v>0.16298179007080499</v>
      </c>
      <c r="N12" s="3">
        <v>3.8045959605886501E-4</v>
      </c>
      <c r="O12" s="3">
        <v>3.9133310118290897E-3</v>
      </c>
      <c r="P12" s="3">
        <v>15.9881197938913</v>
      </c>
      <c r="Q12" s="3">
        <v>2.0240814641143201</v>
      </c>
      <c r="R12">
        <v>0.81683694339935398</v>
      </c>
      <c r="S12">
        <v>0.32259652505360098</v>
      </c>
      <c r="T12" s="3">
        <v>0.30123729016004602</v>
      </c>
      <c r="U12">
        <v>-9.1882968959022704E-2</v>
      </c>
      <c r="V12">
        <v>0.53950507218775701</v>
      </c>
      <c r="W12" s="3">
        <v>0</v>
      </c>
      <c r="X12">
        <v>0</v>
      </c>
      <c r="Y12" s="3">
        <v>0</v>
      </c>
      <c r="Z12" s="3">
        <v>0.19107918887962</v>
      </c>
      <c r="AA12">
        <v>0</v>
      </c>
      <c r="AB12">
        <v>0</v>
      </c>
      <c r="AC12">
        <v>4.8703578226489004</v>
      </c>
      <c r="AD12">
        <v>0</v>
      </c>
      <c r="AE12">
        <v>-8.2771049374044896</v>
      </c>
      <c r="AF12">
        <v>58.032397792961397</v>
      </c>
      <c r="AG12">
        <v>1.3801423044421499</v>
      </c>
      <c r="AH12">
        <v>0</v>
      </c>
    </row>
    <row r="13" spans="1:34" x14ac:dyDescent="0.2">
      <c r="D13" t="s">
        <v>72</v>
      </c>
      <c r="E13" s="3">
        <v>100</v>
      </c>
      <c r="F13" s="3">
        <v>0</v>
      </c>
      <c r="G13" s="3">
        <v>2.3245724498212001</v>
      </c>
      <c r="H13" s="3">
        <v>0.10737822698888801</v>
      </c>
      <c r="I13">
        <v>0.414353628851237</v>
      </c>
      <c r="J13" s="3">
        <v>4.7495318030460303E-2</v>
      </c>
      <c r="K13" s="3">
        <v>25.897338438177201</v>
      </c>
      <c r="L13" s="3">
        <v>0.85883524820412804</v>
      </c>
      <c r="M13" s="3">
        <v>0.194142228158243</v>
      </c>
      <c r="N13" s="3">
        <v>1.3054433551013E-3</v>
      </c>
      <c r="O13" s="3">
        <v>6.5009212702453797E-3</v>
      </c>
      <c r="P13">
        <v>0.66572465280316795</v>
      </c>
      <c r="Q13" s="3">
        <v>1.05901729678307</v>
      </c>
      <c r="R13" s="3">
        <v>0.42737630231194601</v>
      </c>
      <c r="S13">
        <v>4.2019925278944301</v>
      </c>
      <c r="T13" s="3">
        <v>4.8864630923698504</v>
      </c>
      <c r="U13">
        <v>-6.0034150502136798</v>
      </c>
      <c r="V13">
        <v>0.215923932044088</v>
      </c>
      <c r="W13" s="3">
        <v>0</v>
      </c>
      <c r="X13">
        <v>0.109545474679484</v>
      </c>
      <c r="Y13">
        <v>0</v>
      </c>
      <c r="Z13" s="3">
        <v>0.12191642754497101</v>
      </c>
      <c r="AA13">
        <v>0</v>
      </c>
      <c r="AB13">
        <v>0</v>
      </c>
      <c r="AC13">
        <v>0.65313363025119298</v>
      </c>
      <c r="AD13">
        <v>0</v>
      </c>
      <c r="AE13">
        <v>-89.515533138958503</v>
      </c>
      <c r="AF13">
        <v>146.75731321203199</v>
      </c>
      <c r="AG13">
        <v>6.5686197376010096</v>
      </c>
      <c r="AH13">
        <v>0</v>
      </c>
    </row>
    <row r="14" spans="1:34" x14ac:dyDescent="0.2">
      <c r="D14" t="s">
        <v>73</v>
      </c>
      <c r="E14" s="3">
        <v>100</v>
      </c>
      <c r="F14" s="3">
        <v>0</v>
      </c>
      <c r="G14" s="3">
        <v>31.930847501675899</v>
      </c>
      <c r="H14" s="3">
        <v>2.4216936937646802E-3</v>
      </c>
      <c r="I14" s="3">
        <v>9.3448886065272407E-3</v>
      </c>
      <c r="J14" s="3">
        <v>2.4723388728365402E-2</v>
      </c>
      <c r="K14" s="3">
        <v>0.60866591063255804</v>
      </c>
      <c r="L14" s="3">
        <v>2.0185230218905E-2</v>
      </c>
      <c r="M14" s="3">
        <v>4.5629305257088E-3</v>
      </c>
      <c r="N14" s="3">
        <v>1.1048407561541601E-3</v>
      </c>
      <c r="O14" s="3">
        <v>3.34106279222008E-3</v>
      </c>
      <c r="P14" s="3">
        <v>0.48300217522687899</v>
      </c>
      <c r="Q14" s="3">
        <v>7.6945063714759496E-2</v>
      </c>
      <c r="R14">
        <v>3.1051897746583498E-2</v>
      </c>
      <c r="S14">
        <v>4.5481511607705201E-2</v>
      </c>
      <c r="T14" s="3">
        <v>5.9469058762013798E-2</v>
      </c>
      <c r="U14">
        <v>-7.4250542583217199E-2</v>
      </c>
      <c r="V14">
        <v>1.7768922929556601E-2</v>
      </c>
      <c r="W14" s="3">
        <v>0</v>
      </c>
      <c r="X14">
        <v>0</v>
      </c>
      <c r="Y14" s="3">
        <v>0</v>
      </c>
      <c r="Z14" s="3">
        <v>2.3060060520477401E-2</v>
      </c>
      <c r="AA14">
        <v>0</v>
      </c>
      <c r="AB14">
        <v>0</v>
      </c>
      <c r="AC14" s="3">
        <v>9.3667489416319895E-7</v>
      </c>
      <c r="AD14">
        <v>0</v>
      </c>
      <c r="AE14">
        <v>-2.8639467867249002</v>
      </c>
      <c r="AF14">
        <v>20.806283037988901</v>
      </c>
      <c r="AG14">
        <v>48.789937216506203</v>
      </c>
      <c r="AH14">
        <v>0</v>
      </c>
    </row>
    <row r="15" spans="1:34" x14ac:dyDescent="0.2">
      <c r="D15" t="s">
        <v>74</v>
      </c>
      <c r="E15" s="3">
        <v>100</v>
      </c>
      <c r="F15" s="3">
        <v>0</v>
      </c>
      <c r="G15" s="3">
        <v>13.097324220539999</v>
      </c>
      <c r="H15" s="3">
        <v>5.8916350890150598E-2</v>
      </c>
      <c r="I15" s="3">
        <v>0.22734780108199301</v>
      </c>
      <c r="J15" s="3">
        <v>0.27209448866661101</v>
      </c>
      <c r="K15" s="3">
        <v>12.2954539041713</v>
      </c>
      <c r="L15" s="3">
        <v>0.407754998869091</v>
      </c>
      <c r="M15" s="3">
        <v>9.2174214074981303E-2</v>
      </c>
      <c r="N15" s="3">
        <v>2.9707865919327199E-3</v>
      </c>
      <c r="O15" s="3">
        <v>1.0335891672515401E-2</v>
      </c>
      <c r="P15" s="3">
        <v>2.0651565578615698</v>
      </c>
      <c r="Q15" s="3">
        <v>0.64529120340806601</v>
      </c>
      <c r="R15">
        <v>0.26041328056179702</v>
      </c>
      <c r="S15">
        <v>0.245111130486699</v>
      </c>
      <c r="T15" s="3">
        <v>2.0393170269367098</v>
      </c>
      <c r="U15">
        <v>-2.7862302729584201</v>
      </c>
      <c r="V15">
        <v>0.141056975174808</v>
      </c>
      <c r="W15" s="3">
        <v>0</v>
      </c>
      <c r="X15">
        <v>0</v>
      </c>
      <c r="Y15" s="3">
        <v>0</v>
      </c>
      <c r="Z15" s="3">
        <v>8.7298357423007303E-2</v>
      </c>
      <c r="AA15">
        <v>0</v>
      </c>
      <c r="AB15">
        <v>0</v>
      </c>
      <c r="AC15" s="3">
        <v>1.8046471755218801E-7</v>
      </c>
      <c r="AD15">
        <v>0</v>
      </c>
      <c r="AE15">
        <v>20.418500901887899</v>
      </c>
      <c r="AF15">
        <v>46.117362593693798</v>
      </c>
      <c r="AG15">
        <v>4.3023494085006702</v>
      </c>
      <c r="AH15">
        <v>0</v>
      </c>
    </row>
    <row r="16" spans="1:34" x14ac:dyDescent="0.2">
      <c r="D16" t="s">
        <v>75</v>
      </c>
      <c r="E16" s="3">
        <v>100</v>
      </c>
      <c r="F16" s="3">
        <v>0</v>
      </c>
      <c r="G16" s="3">
        <v>4.8070871499805101E-2</v>
      </c>
      <c r="H16" s="3">
        <v>0.142932488913627</v>
      </c>
      <c r="I16">
        <v>0.551551251337288</v>
      </c>
      <c r="J16">
        <v>3.0860445321490401E-3</v>
      </c>
      <c r="K16" s="3">
        <v>88.122369456075802</v>
      </c>
      <c r="L16" s="3">
        <v>2.92240830944138</v>
      </c>
      <c r="M16" s="3">
        <v>0.66061897432540195</v>
      </c>
      <c r="N16">
        <v>1.23798746893404E-4</v>
      </c>
      <c r="O16">
        <v>1.5934905898054099E-3</v>
      </c>
      <c r="P16">
        <v>0.141126683788447</v>
      </c>
      <c r="Q16" s="3">
        <v>0.91839889149689802</v>
      </c>
      <c r="R16">
        <v>0.370628434009172</v>
      </c>
      <c r="S16">
        <v>0.79277075810705999</v>
      </c>
      <c r="T16" s="3">
        <v>0.25510249676986801</v>
      </c>
      <c r="U16">
        <v>-0.77261017519141395</v>
      </c>
      <c r="V16">
        <v>0.209700819793226</v>
      </c>
      <c r="W16">
        <v>0</v>
      </c>
      <c r="X16">
        <v>0</v>
      </c>
      <c r="Y16">
        <v>0</v>
      </c>
      <c r="Z16">
        <v>4.6851340401992597E-2</v>
      </c>
      <c r="AA16">
        <v>0</v>
      </c>
      <c r="AB16">
        <v>0</v>
      </c>
      <c r="AC16">
        <v>0</v>
      </c>
      <c r="AD16">
        <v>0</v>
      </c>
      <c r="AE16">
        <v>-0.75105415264680997</v>
      </c>
      <c r="AF16">
        <v>4.5600949356126099</v>
      </c>
      <c r="AG16">
        <v>1.77623528239679</v>
      </c>
      <c r="AH16">
        <v>0</v>
      </c>
    </row>
    <row r="17" spans="1:34" x14ac:dyDescent="0.2">
      <c r="D17" t="s">
        <v>76</v>
      </c>
      <c r="E17" s="3">
        <v>100</v>
      </c>
      <c r="F17" s="3">
        <v>0</v>
      </c>
      <c r="G17" s="3">
        <v>1.4723960265650699E-4</v>
      </c>
      <c r="H17" s="3">
        <v>5.1642656420735298E-5</v>
      </c>
      <c r="I17" s="3">
        <v>1.9927989771766099E-4</v>
      </c>
      <c r="J17" s="3">
        <v>2.9150007067289601E-5</v>
      </c>
      <c r="K17" s="3">
        <v>0.87666199536094502</v>
      </c>
      <c r="L17" s="3">
        <v>2.9072803144396701E-2</v>
      </c>
      <c r="M17" s="3">
        <v>6.5719924666128903E-3</v>
      </c>
      <c r="N17" s="3">
        <v>1.1532250798917801E-6</v>
      </c>
      <c r="O17" s="3">
        <v>1.55834381108885E-5</v>
      </c>
      <c r="P17" s="3">
        <v>1.29669310449101E-3</v>
      </c>
      <c r="Q17" s="3">
        <v>6.9215065893701603E-3</v>
      </c>
      <c r="R17">
        <v>2.7932385066593798E-3</v>
      </c>
      <c r="S17">
        <v>7.8578288601545906E-3</v>
      </c>
      <c r="T17" s="3">
        <v>7.6622002036072701</v>
      </c>
      <c r="U17">
        <v>-23.200348549068799</v>
      </c>
      <c r="V17">
        <v>1.67055742494759E-3</v>
      </c>
      <c r="W17">
        <v>0</v>
      </c>
      <c r="X17">
        <v>0</v>
      </c>
      <c r="Y17" s="3">
        <v>0</v>
      </c>
      <c r="Z17" s="3">
        <v>4.2727774446071101E-4</v>
      </c>
      <c r="AA17">
        <v>0</v>
      </c>
      <c r="AB17">
        <v>0</v>
      </c>
      <c r="AC17">
        <v>0</v>
      </c>
      <c r="AD17">
        <v>0</v>
      </c>
      <c r="AE17">
        <v>-23.036980220168399</v>
      </c>
      <c r="AF17">
        <v>137.60560294175301</v>
      </c>
      <c r="AG17">
        <v>3.5807681847563298E-2</v>
      </c>
      <c r="AH17">
        <v>0</v>
      </c>
    </row>
    <row r="18" spans="1:34" x14ac:dyDescent="0.2">
      <c r="D18" t="s">
        <v>77</v>
      </c>
      <c r="E18" s="3">
        <v>100</v>
      </c>
      <c r="F18" s="3">
        <v>0</v>
      </c>
      <c r="G18" s="3">
        <v>78.322305145079895</v>
      </c>
      <c r="H18" s="3">
        <v>1.1690548965743499E-2</v>
      </c>
      <c r="I18" s="3">
        <v>4.5111765420751397E-2</v>
      </c>
      <c r="J18" s="3">
        <v>6.34237415962151E-3</v>
      </c>
      <c r="K18" s="3">
        <v>5.2646950711361296</v>
      </c>
      <c r="L18" s="3">
        <v>0.17459345132829401</v>
      </c>
      <c r="M18" s="3">
        <v>3.94673620273399E-2</v>
      </c>
      <c r="N18" s="3">
        <v>2.5442714438814602E-4</v>
      </c>
      <c r="O18" s="3">
        <v>1.5512608082572401E-3</v>
      </c>
      <c r="P18" s="3">
        <v>2.8566182325092102E-2</v>
      </c>
      <c r="Q18" s="3">
        <v>0.130309541936213</v>
      </c>
      <c r="R18" s="3">
        <v>5.2587630398326E-2</v>
      </c>
      <c r="S18">
        <v>0.30602220201207297</v>
      </c>
      <c r="T18" s="3">
        <v>0.56500198970328297</v>
      </c>
      <c r="U18">
        <v>-2.27773888891601</v>
      </c>
      <c r="V18">
        <v>2.6945457927821902E-2</v>
      </c>
      <c r="W18" s="3">
        <v>0</v>
      </c>
      <c r="X18">
        <v>1.20657154729625E-2</v>
      </c>
      <c r="Y18" s="3">
        <v>0</v>
      </c>
      <c r="Z18" s="3">
        <v>2.1558573209966899E-2</v>
      </c>
      <c r="AA18">
        <v>0</v>
      </c>
      <c r="AB18">
        <v>0</v>
      </c>
      <c r="AC18">
        <v>1.4305754967432201E-2</v>
      </c>
      <c r="AD18">
        <v>0</v>
      </c>
      <c r="AE18">
        <v>-30.661487183302199</v>
      </c>
      <c r="AF18">
        <v>47.134437429037902</v>
      </c>
      <c r="AG18">
        <v>0.78141418915671002</v>
      </c>
      <c r="AH18">
        <v>0</v>
      </c>
    </row>
    <row r="19" spans="1:34" x14ac:dyDescent="0.2">
      <c r="D19" t="s">
        <v>78</v>
      </c>
      <c r="E19" s="3">
        <v>100</v>
      </c>
      <c r="F19" s="3">
        <v>0</v>
      </c>
      <c r="G19" s="3">
        <v>2.17253459274608</v>
      </c>
      <c r="H19" s="3">
        <v>9.3696239018818794E-2</v>
      </c>
      <c r="I19" s="3">
        <v>0.36155725174320602</v>
      </c>
      <c r="J19" s="3">
        <v>4.3898945755618798E-2</v>
      </c>
      <c r="K19" s="3">
        <v>24.368701353659301</v>
      </c>
      <c r="L19" s="3">
        <v>0.80814094952050197</v>
      </c>
      <c r="M19" s="3">
        <v>0.18268263317545799</v>
      </c>
      <c r="N19" s="3">
        <v>1.9740701499391098E-3</v>
      </c>
      <c r="O19" s="3">
        <v>1.03075691093974E-2</v>
      </c>
      <c r="P19" s="3">
        <v>0.452924522360872</v>
      </c>
      <c r="Q19" s="3">
        <v>0.89886462503738795</v>
      </c>
      <c r="R19" s="3">
        <v>0.362745198680342</v>
      </c>
      <c r="S19">
        <v>4.7012653779784399</v>
      </c>
      <c r="T19" s="3">
        <v>4.4742161984709199</v>
      </c>
      <c r="U19">
        <v>-6.5512518078035704</v>
      </c>
      <c r="V19">
        <v>0.18340764383927599</v>
      </c>
      <c r="W19" s="3">
        <v>0</v>
      </c>
      <c r="X19">
        <v>9.8696207359293395E-2</v>
      </c>
      <c r="Y19">
        <v>0</v>
      </c>
      <c r="Z19" s="3">
        <v>0.130629235499262</v>
      </c>
      <c r="AA19">
        <v>0</v>
      </c>
      <c r="AB19">
        <v>0</v>
      </c>
      <c r="AC19">
        <v>8.6416672931405397E-2</v>
      </c>
      <c r="AD19">
        <v>0</v>
      </c>
      <c r="AE19">
        <v>-95.745405758014996</v>
      </c>
      <c r="AF19">
        <v>156.22864129078599</v>
      </c>
      <c r="AG19">
        <v>6.6353569879969196</v>
      </c>
      <c r="AH19">
        <v>0</v>
      </c>
    </row>
    <row r="20" spans="1:34" x14ac:dyDescent="0.2">
      <c r="D20" t="s">
        <v>79</v>
      </c>
      <c r="E20" s="3">
        <v>100</v>
      </c>
      <c r="F20" s="3">
        <v>0</v>
      </c>
      <c r="G20" s="3">
        <v>2.59825944427921</v>
      </c>
      <c r="H20" s="3">
        <v>8.8343969631676206E-2</v>
      </c>
      <c r="I20">
        <v>0.34090378869633398</v>
      </c>
      <c r="J20" s="3">
        <v>1.40032443081687E-2</v>
      </c>
      <c r="K20" s="3">
        <v>66.421638904768002</v>
      </c>
      <c r="L20" s="3">
        <v>2.20274546247609</v>
      </c>
      <c r="M20" s="3">
        <v>0.49793707587665798</v>
      </c>
      <c r="N20" s="3">
        <v>1.84658917477779E-4</v>
      </c>
      <c r="O20" s="3">
        <v>1.6105533014487399E-3</v>
      </c>
      <c r="P20" s="3">
        <v>0.29013402290126999</v>
      </c>
      <c r="Q20" s="3">
        <v>9.1752337611100199</v>
      </c>
      <c r="R20">
        <v>3.7027511161360902</v>
      </c>
      <c r="S20">
        <v>0.64869156430514496</v>
      </c>
      <c r="T20" s="3">
        <v>1.39917985267518</v>
      </c>
      <c r="U20">
        <v>0.69626334259899803</v>
      </c>
      <c r="V20">
        <v>1.7334565529475801</v>
      </c>
      <c r="W20">
        <v>0</v>
      </c>
      <c r="X20">
        <v>0</v>
      </c>
      <c r="Y20" s="3">
        <v>0</v>
      </c>
      <c r="Z20" s="3">
        <v>7.5285933961252993E-2</v>
      </c>
      <c r="AA20">
        <v>0</v>
      </c>
      <c r="AB20">
        <v>0</v>
      </c>
      <c r="AC20">
        <v>0</v>
      </c>
      <c r="AD20">
        <v>0</v>
      </c>
      <c r="AE20">
        <v>-2.2371609642007999</v>
      </c>
      <c r="AF20">
        <v>7.0583977943240903</v>
      </c>
      <c r="AG20">
        <v>5.2921399209858899</v>
      </c>
      <c r="AH20">
        <v>0</v>
      </c>
    </row>
    <row r="21" spans="1:34" x14ac:dyDescent="0.2">
      <c r="D21" t="s">
        <v>80</v>
      </c>
      <c r="E21" s="3">
        <v>100</v>
      </c>
      <c r="F21" s="3">
        <v>0</v>
      </c>
      <c r="G21" s="3">
        <v>1.7715721857769099E-2</v>
      </c>
      <c r="H21" s="3">
        <v>2.67682250872322E-2</v>
      </c>
      <c r="I21" s="3">
        <v>0.103293856807202</v>
      </c>
      <c r="J21" s="3">
        <v>4.2610407429451999E-3</v>
      </c>
      <c r="K21" s="3">
        <v>7.63280881501852</v>
      </c>
      <c r="L21" s="3">
        <v>0.253127373254597</v>
      </c>
      <c r="M21" s="3">
        <v>5.7220185541115902E-2</v>
      </c>
      <c r="N21" s="3">
        <v>1.1126588652751299E-4</v>
      </c>
      <c r="O21" s="3">
        <v>4.4731076423960701E-4</v>
      </c>
      <c r="P21" s="3">
        <v>-0.45511302634234901</v>
      </c>
      <c r="Q21" s="3">
        <v>0.10296012067978599</v>
      </c>
      <c r="R21">
        <v>4.1550516498062698E-2</v>
      </c>
      <c r="S21">
        <v>0.254853337952892</v>
      </c>
      <c r="T21" s="3">
        <v>-1.45322205942558</v>
      </c>
      <c r="U21">
        <v>-1.0557292712340201</v>
      </c>
      <c r="V21">
        <v>1.9399378320323402E-2</v>
      </c>
      <c r="W21">
        <v>0</v>
      </c>
      <c r="X21">
        <v>0</v>
      </c>
      <c r="Y21" s="3">
        <v>0</v>
      </c>
      <c r="Z21" s="3">
        <v>7.1135699777722897E-2</v>
      </c>
      <c r="AA21">
        <v>0</v>
      </c>
      <c r="AB21">
        <v>0</v>
      </c>
      <c r="AC21">
        <v>0</v>
      </c>
      <c r="AD21">
        <v>0</v>
      </c>
      <c r="AE21">
        <v>-24.8030182204309</v>
      </c>
      <c r="AF21">
        <v>117.674623902581</v>
      </c>
      <c r="AG21">
        <v>1.50680582666295</v>
      </c>
      <c r="AH21">
        <v>0</v>
      </c>
    </row>
    <row r="22" spans="1:34" x14ac:dyDescent="0.2">
      <c r="C22" t="s">
        <v>115</v>
      </c>
      <c r="D22" t="s">
        <v>115</v>
      </c>
      <c r="E22">
        <v>0</v>
      </c>
      <c r="F22">
        <v>0</v>
      </c>
      <c r="G22">
        <v>0</v>
      </c>
      <c r="H22">
        <v>0</v>
      </c>
      <c r="I22">
        <v>0</v>
      </c>
      <c r="J22">
        <v>0</v>
      </c>
      <c r="K22" s="3">
        <v>0</v>
      </c>
      <c r="L22" s="3">
        <v>0</v>
      </c>
      <c r="M22" s="3">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row>
    <row r="23" spans="1:34" x14ac:dyDescent="0.2">
      <c r="D23" t="s">
        <v>116</v>
      </c>
      <c r="E23">
        <v>100</v>
      </c>
      <c r="F23">
        <v>0</v>
      </c>
      <c r="G23">
        <v>0.31545319811605699</v>
      </c>
      <c r="H23">
        <v>0.22460203121450201</v>
      </c>
      <c r="I23">
        <v>0.866699602804196</v>
      </c>
      <c r="J23">
        <v>0.124344274637506</v>
      </c>
      <c r="K23" s="3">
        <v>36.973426599319303</v>
      </c>
      <c r="L23" s="3">
        <v>1.22615233554551</v>
      </c>
      <c r="M23" s="3">
        <v>0.27717533366499603</v>
      </c>
      <c r="N23">
        <v>5.4025780477465002E-3</v>
      </c>
      <c r="O23">
        <v>1.71246869040548E-2</v>
      </c>
      <c r="P23">
        <v>6.0041507133451501E-2</v>
      </c>
      <c r="Q23">
        <v>0.91516568177129598</v>
      </c>
      <c r="R23">
        <v>0.36932364208431501</v>
      </c>
      <c r="S23">
        <v>9.9640053573073395</v>
      </c>
      <c r="T23">
        <v>1.9833372141143599</v>
      </c>
      <c r="U23">
        <v>-5.2684726357287701</v>
      </c>
      <c r="V23">
        <v>0.18657985325422799</v>
      </c>
      <c r="W23">
        <v>0</v>
      </c>
      <c r="X23">
        <v>0</v>
      </c>
      <c r="Y23">
        <v>0</v>
      </c>
      <c r="Z23">
        <v>0.16708767806930899</v>
      </c>
      <c r="AA23">
        <v>0</v>
      </c>
      <c r="AB23">
        <v>0</v>
      </c>
      <c r="AC23">
        <v>0</v>
      </c>
      <c r="AD23">
        <v>0</v>
      </c>
      <c r="AE23">
        <v>-33.751503772058399</v>
      </c>
      <c r="AF23">
        <v>72.155781125761393</v>
      </c>
      <c r="AG23">
        <v>13.1882737080377</v>
      </c>
      <c r="AH23">
        <v>0</v>
      </c>
    </row>
    <row r="24" spans="1:34" x14ac:dyDescent="0.2">
      <c r="K24" s="3"/>
      <c r="L24" s="3"/>
      <c r="M24" s="3"/>
    </row>
    <row r="26" spans="1:34" ht="213" customHeight="1" x14ac:dyDescent="0.2"/>
    <row r="27" spans="1:34" x14ac:dyDescent="0.2">
      <c r="A27" t="s">
        <v>57</v>
      </c>
    </row>
    <row r="28" spans="1:34" x14ac:dyDescent="0.2">
      <c r="E28" t="s">
        <v>58</v>
      </c>
      <c r="F28" t="s">
        <v>58</v>
      </c>
      <c r="G28" t="s">
        <v>58</v>
      </c>
    </row>
    <row r="29" spans="1:34" x14ac:dyDescent="0.2">
      <c r="F29" t="s">
        <v>59</v>
      </c>
      <c r="G29" t="s">
        <v>117</v>
      </c>
    </row>
    <row r="30" spans="1:34" x14ac:dyDescent="0.2">
      <c r="A30" t="s">
        <v>60</v>
      </c>
      <c r="B30" t="s">
        <v>60</v>
      </c>
      <c r="C30" t="s">
        <v>60</v>
      </c>
      <c r="D30" t="s">
        <v>60</v>
      </c>
      <c r="E30">
        <v>0</v>
      </c>
      <c r="F30">
        <v>0</v>
      </c>
      <c r="G30">
        <v>0</v>
      </c>
    </row>
    <row r="31" spans="1:34" x14ac:dyDescent="0.2">
      <c r="B31" t="s">
        <v>61</v>
      </c>
      <c r="C31" t="s">
        <v>61</v>
      </c>
      <c r="D31" t="s">
        <v>61</v>
      </c>
      <c r="E31">
        <v>0</v>
      </c>
      <c r="F31">
        <v>0</v>
      </c>
      <c r="G31">
        <v>0</v>
      </c>
    </row>
    <row r="32" spans="1:34" x14ac:dyDescent="0.2">
      <c r="C32" t="s">
        <v>62</v>
      </c>
      <c r="D32" t="s">
        <v>62</v>
      </c>
      <c r="E32">
        <v>0</v>
      </c>
      <c r="F32">
        <v>0</v>
      </c>
      <c r="G32">
        <v>0</v>
      </c>
      <c r="J32" t="s">
        <v>119</v>
      </c>
      <c r="K32" t="s">
        <v>118</v>
      </c>
    </row>
    <row r="33" spans="3:11" x14ac:dyDescent="0.2">
      <c r="D33" t="s">
        <v>66</v>
      </c>
      <c r="E33">
        <v>7.2445963940743097E-4</v>
      </c>
      <c r="F33">
        <v>7.1130985801692696E-4</v>
      </c>
      <c r="G33" s="3">
        <v>1.31497813905036E-5</v>
      </c>
      <c r="J33">
        <v>7.1130985801692696E-4</v>
      </c>
      <c r="K33" s="3">
        <f>J33/Oplysninger!$D$32+G33</f>
        <v>6.7865924314882597E-5</v>
      </c>
    </row>
    <row r="34" spans="3:11" x14ac:dyDescent="0.2">
      <c r="D34" s="5" t="s">
        <v>67</v>
      </c>
      <c r="E34" s="5">
        <v>0.21109102945001201</v>
      </c>
      <c r="F34" s="5">
        <v>0.20662039969929499</v>
      </c>
      <c r="G34" s="5">
        <v>4.4706297507166003E-3</v>
      </c>
      <c r="J34" s="5">
        <v>0.20662039969929499</v>
      </c>
      <c r="K34" s="3">
        <f>J34/Oplysninger!$D$32+G34</f>
        <v>2.0364506650662369E-2</v>
      </c>
    </row>
    <row r="35" spans="3:11" x14ac:dyDescent="0.2">
      <c r="D35" t="s">
        <v>68</v>
      </c>
      <c r="E35">
        <v>0.208173343627261</v>
      </c>
      <c r="F35">
        <v>0.201537636108265</v>
      </c>
      <c r="G35">
        <v>6.6357075189960599E-3</v>
      </c>
      <c r="J35">
        <v>0.201537636108265</v>
      </c>
      <c r="K35" s="3">
        <f>J35/Oplysninger!$D$32+G35</f>
        <v>2.2138602604247215E-2</v>
      </c>
    </row>
    <row r="36" spans="3:11" x14ac:dyDescent="0.2">
      <c r="D36" t="s">
        <v>69</v>
      </c>
      <c r="E36">
        <v>8.9385592485796805E-2</v>
      </c>
      <c r="F36">
        <v>8.7622932775458004E-2</v>
      </c>
      <c r="G36">
        <v>1.7626597103387999E-3</v>
      </c>
      <c r="J36">
        <v>8.7622932775458004E-2</v>
      </c>
      <c r="K36" s="3">
        <f>J36/Oplysninger!$D$32+G36</f>
        <v>8.502885308450954E-3</v>
      </c>
    </row>
    <row r="37" spans="3:11" x14ac:dyDescent="0.2">
      <c r="D37" s="5" t="s">
        <v>70</v>
      </c>
      <c r="E37" s="6">
        <v>8.6867942190035699E-7</v>
      </c>
      <c r="F37" s="6">
        <v>1.65141354939168E-7</v>
      </c>
      <c r="G37" s="6">
        <v>7.0353806696118899E-7</v>
      </c>
      <c r="J37" s="6">
        <v>1.65141354939168E-7</v>
      </c>
      <c r="K37" s="3">
        <f>J37/Oplysninger!$D$32+G37</f>
        <v>7.1624124811035573E-7</v>
      </c>
    </row>
    <row r="38" spans="3:11" x14ac:dyDescent="0.2">
      <c r="D38" s="5" t="s">
        <v>71</v>
      </c>
      <c r="E38" s="6">
        <v>1.6177565331999798E-5</v>
      </c>
      <c r="F38" s="6">
        <v>1.28742338170705E-5</v>
      </c>
      <c r="G38" s="6">
        <v>3.3033315149293802E-6</v>
      </c>
      <c r="J38" s="6">
        <v>1.28742338170705E-5</v>
      </c>
      <c r="K38" s="3">
        <f>J38/Oplysninger!$D$32+G38</f>
        <v>4.2936571931655722E-6</v>
      </c>
    </row>
    <row r="39" spans="3:11" x14ac:dyDescent="0.2">
      <c r="D39" t="s">
        <v>72</v>
      </c>
      <c r="E39">
        <v>1.3250270191253E-3</v>
      </c>
      <c r="F39">
        <v>1.2851213067007999E-3</v>
      </c>
      <c r="G39" s="3">
        <v>3.9905712424508701E-5</v>
      </c>
      <c r="J39">
        <v>1.2851213067007999E-3</v>
      </c>
      <c r="K39" s="3">
        <f>J39/Oplysninger!$D$32+G39</f>
        <v>1.3876119755533946E-4</v>
      </c>
    </row>
    <row r="40" spans="3:11" x14ac:dyDescent="0.2">
      <c r="D40" t="s">
        <v>73</v>
      </c>
      <c r="E40" s="3">
        <v>7.5538322934163906E-9</v>
      </c>
      <c r="F40" s="3">
        <v>7.5052162289448706E-9</v>
      </c>
      <c r="G40" s="3">
        <v>4.8616064471520199E-11</v>
      </c>
      <c r="J40" s="3">
        <v>7.5052162289448706E-9</v>
      </c>
      <c r="K40" s="3">
        <f>J40/Oplysninger!$D$32+G40</f>
        <v>6.2594038977497181E-10</v>
      </c>
    </row>
    <row r="41" spans="3:11" x14ac:dyDescent="0.2">
      <c r="D41" t="s">
        <v>74</v>
      </c>
      <c r="E41" s="3">
        <v>9.9279068114572403E-9</v>
      </c>
      <c r="F41" s="3">
        <v>9.5818715528646197E-9</v>
      </c>
      <c r="G41" s="3">
        <v>3.4603525859262002E-10</v>
      </c>
      <c r="J41" s="3">
        <v>9.5818715528646197E-9</v>
      </c>
      <c r="K41" s="3">
        <f>J41/Oplysninger!$D$32+G41</f>
        <v>1.0831023011206676E-9</v>
      </c>
    </row>
    <row r="42" spans="3:11" x14ac:dyDescent="0.2">
      <c r="D42" t="s">
        <v>75</v>
      </c>
      <c r="E42">
        <v>2.6744933071312201E-2</v>
      </c>
      <c r="F42">
        <v>2.6108085423651301E-2</v>
      </c>
      <c r="G42">
        <v>6.36847647660977E-4</v>
      </c>
      <c r="J42">
        <v>2.6108085423651301E-2</v>
      </c>
      <c r="K42" s="3">
        <f>J42/Oplysninger!$D$32+G42</f>
        <v>2.6451619110187691E-3</v>
      </c>
    </row>
    <row r="43" spans="3:11" x14ac:dyDescent="0.2">
      <c r="D43" t="s">
        <v>76</v>
      </c>
      <c r="E43" s="3">
        <v>4.5145556174420098E-9</v>
      </c>
      <c r="F43" s="3">
        <v>4.5139524639664099E-9</v>
      </c>
      <c r="G43" s="3">
        <v>6.0315347559123602E-13</v>
      </c>
      <c r="J43" s="3">
        <v>4.5139524639664099E-9</v>
      </c>
      <c r="K43" s="3">
        <f>J43/Oplysninger!$D$32+G43</f>
        <v>3.4783026608839202E-10</v>
      </c>
    </row>
    <row r="44" spans="3:11" x14ac:dyDescent="0.2">
      <c r="D44" t="s">
        <v>77</v>
      </c>
      <c r="E44">
        <v>1.7828516881924299E-4</v>
      </c>
      <c r="F44">
        <v>1.7772041542450201E-4</v>
      </c>
      <c r="G44" s="3">
        <v>5.6475339474110396E-7</v>
      </c>
      <c r="J44">
        <v>1.7772041542450201E-4</v>
      </c>
      <c r="K44" s="3">
        <f>J44/Oplysninger!$D$32+G44</f>
        <v>1.4235554581241258E-5</v>
      </c>
    </row>
    <row r="45" spans="3:11" x14ac:dyDescent="0.2">
      <c r="D45" t="s">
        <v>78</v>
      </c>
      <c r="E45">
        <v>3.74860364749341E-4</v>
      </c>
      <c r="F45">
        <v>3.6554949035853698E-4</v>
      </c>
      <c r="G45" s="3">
        <v>9.3108743908034901E-6</v>
      </c>
      <c r="J45">
        <v>3.6554949035853698E-4</v>
      </c>
      <c r="K45" s="3">
        <f>J45/Oplysninger!$D$32+G45</f>
        <v>3.7430065956844796E-5</v>
      </c>
    </row>
    <row r="46" spans="3:11" x14ac:dyDescent="0.2">
      <c r="D46" s="5" t="s">
        <v>79</v>
      </c>
      <c r="E46" s="5">
        <v>9.2122752569828703E-4</v>
      </c>
      <c r="F46" s="5">
        <v>7.79302207611889E-4</v>
      </c>
      <c r="G46" s="5">
        <v>1.4192531808640099E-4</v>
      </c>
      <c r="J46" s="5">
        <v>7.79302207611889E-4</v>
      </c>
      <c r="K46" s="3">
        <f>J46/Oplysninger!$D$32+G46</f>
        <v>2.0187164174885399E-4</v>
      </c>
    </row>
    <row r="47" spans="3:11" x14ac:dyDescent="0.2">
      <c r="D47" s="5" t="s">
        <v>80</v>
      </c>
      <c r="E47" s="6">
        <v>2.5775069136208699E-6</v>
      </c>
      <c r="F47" s="6">
        <v>2.5798268046254001E-6</v>
      </c>
      <c r="G47" s="6">
        <v>-2.3198910045291202E-9</v>
      </c>
      <c r="H47" t="s">
        <v>120</v>
      </c>
      <c r="J47" s="6">
        <v>2.5798268046254001E-6</v>
      </c>
      <c r="K47" s="3">
        <f>J47/Oplysninger!$D$32+G47</f>
        <v>1.9612832473588627E-7</v>
      </c>
    </row>
    <row r="48" spans="3:11" x14ac:dyDescent="0.2">
      <c r="C48" t="s">
        <v>115</v>
      </c>
      <c r="D48" t="s">
        <v>115</v>
      </c>
      <c r="E48">
        <v>0</v>
      </c>
      <c r="F48">
        <v>0</v>
      </c>
      <c r="G48">
        <v>0</v>
      </c>
      <c r="J48">
        <v>0</v>
      </c>
      <c r="K48" s="3">
        <f>J48/Oplysninger!$D$32+G48</f>
        <v>0</v>
      </c>
    </row>
    <row r="49" spans="1:11" x14ac:dyDescent="0.2">
      <c r="D49" s="5" t="s">
        <v>116</v>
      </c>
      <c r="E49" s="5">
        <v>3.36340389054069</v>
      </c>
      <c r="F49" s="5">
        <v>3.26958173913745</v>
      </c>
      <c r="G49" s="5">
        <v>9.3822151403239101E-2</v>
      </c>
      <c r="J49" s="5">
        <v>3.26958173913745</v>
      </c>
      <c r="K49" s="3">
        <f>J49/Oplysninger!$D$32+G49</f>
        <v>0.34532843902919674</v>
      </c>
    </row>
    <row r="54" spans="1:11" x14ac:dyDescent="0.2">
      <c r="A54" s="1" t="s">
        <v>176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ADC75D7EDDA8043878F488AFC027A08" ma:contentTypeVersion="12" ma:contentTypeDescription="Opret et nyt dokument." ma:contentTypeScope="" ma:versionID="466d45e02fd97762c9d18419a689d1a7">
  <xsd:schema xmlns:xsd="http://www.w3.org/2001/XMLSchema" xmlns:xs="http://www.w3.org/2001/XMLSchema" xmlns:p="http://schemas.microsoft.com/office/2006/metadata/properties" xmlns:ns2="945c0b42-09ef-4fb8-95f3-f0b55a18494d" targetNamespace="http://schemas.microsoft.com/office/2006/metadata/properties" ma:root="true" ma:fieldsID="f8791571bff8a3cec63e69e1b1053915" ns2:_="">
    <xsd:import namespace="945c0b42-09ef-4fb8-95f3-f0b55a1849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c0b42-09ef-4fb8-95f3-f0b55a1849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79ed8b31-737c-4bd0-a1f5-bf78f1e34cf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5c0b42-09ef-4fb8-95f3-f0b55a18494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A4E9A9-336E-44DC-BAFB-65A3160463CC}"/>
</file>

<file path=customXml/itemProps2.xml><?xml version="1.0" encoding="utf-8"?>
<ds:datastoreItem xmlns:ds="http://schemas.openxmlformats.org/officeDocument/2006/customXml" ds:itemID="{376A5EAE-E3DB-470C-B315-F10F4FCBA9FD}">
  <ds:schemaRefs>
    <ds:schemaRef ds:uri="http://schemas.microsoft.com/sharepoint/v3/contenttype/forms"/>
  </ds:schemaRefs>
</ds:datastoreItem>
</file>

<file path=customXml/itemProps3.xml><?xml version="1.0" encoding="utf-8"?>
<ds:datastoreItem xmlns:ds="http://schemas.openxmlformats.org/officeDocument/2006/customXml" ds:itemID="{75656EEB-DEF3-430D-B55D-8C5FB169F564}">
  <ds:schemaRefs>
    <ds:schemaRef ds:uri="http://schemas.microsoft.com/office/2006/documentManagement/types"/>
    <ds:schemaRef ds:uri="04dd08e7-1521-4ddd-96a5-8d4e9a92b566"/>
    <ds:schemaRef ds:uri="http://www.w3.org/XML/1998/namespace"/>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Oplysninger</vt:lpstr>
      <vt:lpstr>Økonomisk overslag</vt:lpstr>
      <vt:lpstr>Miljøvurdering</vt:lpstr>
      <vt:lpstr>Miljø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Nielsen</dc:creator>
  <cp:lastModifiedBy>Annika Laybourn | Viegand Maagøe</cp:lastModifiedBy>
  <dcterms:created xsi:type="dcterms:W3CDTF">2016-09-15T11:54:28Z</dcterms:created>
  <dcterms:modified xsi:type="dcterms:W3CDTF">2020-11-12T14:01:40Z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0x0101007ADC75D7EDDA8043878F488AFC027A08</vt:lpwstr>
  </property>
</Properties>
</file>